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4" r:id="rId1"/>
    <sheet name="2кв" sheetId="25" r:id="rId2"/>
    <sheet name="3кв" sheetId="26" r:id="rId3"/>
    <sheet name="4кв" sheetId="27" r:id="rId4"/>
    <sheet name="отчет" sheetId="28" r:id="rId5"/>
  </sheets>
  <definedNames>
    <definedName name="_xlnm.Print_Area" localSheetId="0">'1кв'!$A$1:$E$58</definedName>
    <definedName name="_xlnm.Print_Area" localSheetId="1">'2кв'!$A$1:$E$55</definedName>
    <definedName name="_xlnm.Print_Area" localSheetId="2">'3кв'!$A$1:$E$54</definedName>
    <definedName name="_xlnm.Print_Area" localSheetId="3">'4кв'!$A$1:$E$56</definedName>
    <definedName name="_xlnm.Print_Area" localSheetId="4">отчет!$A$1:$C$46</definedName>
  </definedNames>
  <calcPr calcId="152511"/>
</workbook>
</file>

<file path=xl/calcChain.xml><?xml version="1.0" encoding="utf-8"?>
<calcChain xmlns="http://schemas.openxmlformats.org/spreadsheetml/2006/main">
  <c r="C18" i="28" l="1"/>
  <c r="C17" i="28"/>
  <c r="C16" i="28"/>
  <c r="C15" i="28"/>
  <c r="C34" i="28"/>
  <c r="C33" i="28"/>
  <c r="C32" i="28"/>
  <c r="C31" i="28"/>
  <c r="C30" i="28"/>
  <c r="C27" i="28"/>
  <c r="C21" i="28"/>
  <c r="C22" i="28"/>
  <c r="C23" i="28"/>
  <c r="C24" i="28"/>
  <c r="C25" i="28"/>
  <c r="C26" i="28"/>
  <c r="C42" i="28"/>
  <c r="C14" i="28"/>
  <c r="C13" i="28"/>
  <c r="C6" i="28"/>
  <c r="D33" i="27"/>
  <c r="E33" i="27"/>
  <c r="E27" i="27"/>
  <c r="E30" i="27"/>
  <c r="E31" i="27"/>
  <c r="E29" i="27"/>
  <c r="E21" i="27"/>
  <c r="F19" i="27"/>
  <c r="E22" i="27" s="1"/>
  <c r="C37" i="28" l="1"/>
  <c r="C28" i="28"/>
  <c r="B55" i="27"/>
  <c r="B52" i="26"/>
  <c r="B51" i="26"/>
  <c r="B47" i="26" l="1"/>
  <c r="F19" i="26"/>
  <c r="E21" i="26" s="1"/>
  <c r="C20" i="28" s="1"/>
  <c r="C36" i="28" s="1"/>
  <c r="E22" i="26" l="1"/>
  <c r="B47" i="25"/>
  <c r="E27" i="25"/>
  <c r="E29" i="25"/>
  <c r="B53" i="25"/>
  <c r="B52" i="25"/>
  <c r="B51" i="25"/>
  <c r="F19" i="25"/>
  <c r="E21" i="25" s="1"/>
  <c r="E31" i="26" l="1"/>
  <c r="B53" i="26" s="1"/>
  <c r="B54" i="26" s="1"/>
  <c r="B49" i="27" s="1"/>
  <c r="B56" i="27" s="1"/>
  <c r="E22" i="25"/>
  <c r="E31" i="25" s="1"/>
  <c r="B54" i="25" s="1"/>
  <c r="B55" i="25" s="1"/>
  <c r="E34" i="24"/>
  <c r="E30" i="24"/>
  <c r="E31" i="24"/>
  <c r="E32" i="24"/>
  <c r="E29" i="24"/>
  <c r="B56" i="24" l="1"/>
  <c r="B55" i="24"/>
  <c r="B54" i="24"/>
  <c r="F19" i="24"/>
  <c r="E22" i="24" s="1"/>
  <c r="E21" i="24" l="1"/>
  <c r="B57" i="24" l="1"/>
  <c r="B58" i="24" s="1"/>
</calcChain>
</file>

<file path=xl/sharedStrings.xml><?xml version="1.0" encoding="utf-8"?>
<sst xmlns="http://schemas.openxmlformats.org/spreadsheetml/2006/main" count="360" uniqueCount="134">
  <si>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</si>
  <si>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</si>
  <si>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</si>
  <si>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</si>
  <si>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</si>
  <si>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</si>
  <si>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</si>
  <si>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</si>
  <si>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</si>
  <si>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</si>
  <si>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</si>
  <si>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</si>
  <si>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</si>
  <si>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</si>
  <si>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</si>
  <si>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</si>
  <si>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</si>
  <si>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</si>
  <si>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</si>
  <si>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</si>
  <si>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</si>
  <si>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</si>
  <si>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</si>
  <si>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</si>
  <si>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35/1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</si>
  <si>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№35/1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</si>
  <si>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</si>
  <si>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</si>
  <si>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</si>
  <si>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</si>
  <si>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</si>
  <si>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</si>
  <si>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</si>
  <si>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в т.ч. Оплачено</t>
  </si>
  <si>
    <t xml:space="preserve">Итого остаток на конец квартала </t>
  </si>
  <si>
    <t>не жилые помещения</t>
  </si>
  <si>
    <t xml:space="preserve">Расходы по содержанию и тек.ремонту </t>
  </si>
  <si>
    <r>
      <t xml:space="preserve">        1. Исполнителем предъявлены к приемке следующие оказанные на основании договора управления многоквартирным домом   </t>
    </r>
    <r>
      <rPr>
        <u/>
        <sz val="11"/>
        <color theme="1"/>
        <rFont val="Times New Roman"/>
        <family val="1"/>
        <charset val="204"/>
      </rPr>
      <t>№5  от   01.04.2015 г.</t>
    </r>
  </si>
  <si>
    <t>Остаток на начало квартала</t>
  </si>
  <si>
    <t xml:space="preserve">Расходы по управлению МКД 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</si>
  <si>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</si>
  <si>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</si>
  <si>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</si>
  <si>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</si>
  <si>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Красноруцкой Инны Петровны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</si>
  <si>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___________________</t>
    </r>
  </si>
  <si>
    <t>Заказчик - Собственники МКД, в лице председателя совета МКД  Красноруцкая И.П.</t>
  </si>
  <si>
    <t>горячая вода на СОИ</t>
  </si>
  <si>
    <t>электроэнергия на СОИ</t>
  </si>
  <si>
    <t>водоотведение на СОИ</t>
  </si>
  <si>
    <t>холодная вода на СОИ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</si>
  <si>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</si>
  <si>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</si>
  <si>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 дома= 2323,7+158,6(не жил.)=2486,8 м2</t>
  </si>
  <si>
    <t>Исполнитель - ООО ЖКХ "Локомотив", в лице директора  Бовкун А.А.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</si>
  <si>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</si>
  <si>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</si>
  <si>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</si>
  <si>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</si>
  <si>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админ</t>
  </si>
  <si>
    <t>январь</t>
  </si>
  <si>
    <t>февраля</t>
  </si>
  <si>
    <t>Ремонт ГВС (кв.35)</t>
  </si>
  <si>
    <t>Частичный ремонт мягкой кровли (кв.9)</t>
  </si>
  <si>
    <t>Ремонт дверей в 3 подъезде (кв.27)</t>
  </si>
  <si>
    <t>Замена стояка ГВС с подвала в квартиру (кв.12)</t>
  </si>
  <si>
    <t xml:space="preserve">           2. Всего за период с "01" 01 2024 г. по "31" 03 2024 г. выполнено работ (оказано услуг) на общую сумму сто девяносто семь тысяч семьдесят четыре рубля 07 копеек.</t>
  </si>
  <si>
    <t>Предъявлено населению 197671,56</t>
  </si>
  <si>
    <t>за 2 квартал 2024 года</t>
  </si>
  <si>
    <t>30.06.2024 г.</t>
  </si>
  <si>
    <t>2 квартал</t>
  </si>
  <si>
    <t>Поверка ОДПУ ТЭ</t>
  </si>
  <si>
    <t>Замена стояка КНС (кв. 27, 29)</t>
  </si>
  <si>
    <t>апреь</t>
  </si>
  <si>
    <t xml:space="preserve">           2. Всего за период с "01" 04 2024 г. по "30" 06 2024 г. выполнено работ (оказано услуг) на общую сумму двести девять тысяч двенадцать рублей 44 копейки.</t>
  </si>
  <si>
    <t>Предъявлено населению 200997,38</t>
  </si>
  <si>
    <t>за 3 квартал 2024 года</t>
  </si>
  <si>
    <t>30.09.2024 г.</t>
  </si>
  <si>
    <t>3 квартал</t>
  </si>
  <si>
    <t>S дома= 2323,7+158,6(не жил.) = 2482,3 м2</t>
  </si>
  <si>
    <t>Ремонт кровли, 100 м2</t>
  </si>
  <si>
    <t>июль</t>
  </si>
  <si>
    <t>Поверка ОДПУ ХВС</t>
  </si>
  <si>
    <t xml:space="preserve">           2. Всего за период с "01" 07 2024 г. по "30" 09 2024 г. выполнено работ (оказано услуг) на общую сумму двести шестьдесят тысяч сто два рубля 92 копейки.</t>
  </si>
  <si>
    <t>Предъявлено населению 216576,63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</si>
  <si>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</si>
  <si>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</si>
  <si>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</si>
  <si>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</si>
  <si>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</si>
  <si>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</si>
  <si>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* холодная вода на СОИ - 4421,78</t>
  </si>
  <si>
    <t>* горячая вода на СОИ - 38272,29</t>
  </si>
  <si>
    <t>* водоотведение на СОИ- 16527,01</t>
  </si>
  <si>
    <t>* электроэнергия на СОИ- 15320,51</t>
  </si>
  <si>
    <t>Оплачено в текущем периоде по квитанциям</t>
  </si>
  <si>
    <t>Оплачено за не жилые помещения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</si>
  <si>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</si>
  <si>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</si>
  <si>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</si>
  <si>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</si>
  <si>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</si>
  <si>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</si>
  <si>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</si>
  <si>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</si>
  <si>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ХВС</t>
  </si>
  <si>
    <t xml:space="preserve">   * Поверка ОДПУ ТЭ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</si>
  <si>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</si>
  <si>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</si>
  <si>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</si>
  <si>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</si>
  <si>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</si>
  <si>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</si>
  <si>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</si>
  <si>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</si>
  <si>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</si>
  <si>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</si>
  <si>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</si>
  <si>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Свердлова, д. 35/1</t>
  </si>
  <si>
    <t>за 4 квартал 2024 года</t>
  </si>
  <si>
    <t>31.12.2024 г.</t>
  </si>
  <si>
    <t>4 квартал</t>
  </si>
  <si>
    <t>Окраска и ремонт дверей в колясочных (смета)</t>
  </si>
  <si>
    <t xml:space="preserve">Частичный ремонт мягкой кровли </t>
  </si>
  <si>
    <t>Замена фанового стояка (кв.30)</t>
  </si>
  <si>
    <t>октябрь</t>
  </si>
  <si>
    <t>ноябрь</t>
  </si>
  <si>
    <t>декабрь</t>
  </si>
  <si>
    <t xml:space="preserve">           2. Всего за период с "01" 10 2024 г. по "31" 12 2024 г. выполнено работ (оказано услуг) на общую сумму двести двадцать четыре тысячи девятьсот двадцать два рубля 89 копеек.</t>
  </si>
  <si>
    <t>Предъявлено населению 216019,07</t>
  </si>
  <si>
    <t>Начислено всего 831 264,64</t>
  </si>
  <si>
    <t>Непредвиденные работы 78 ч/ч</t>
  </si>
  <si>
    <t xml:space="preserve">   * Окраска и ремонт дверей в колясочных (смета)</t>
  </si>
  <si>
    <t xml:space="preserve">   * Ремонт кровли 100м2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</si>
</sst>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\-??_р_._-;_-@_-"/>
    <numFmt numFmtId="165" formatCode="[$-419]General"/>
    <numFmt numFmtId="166" formatCode="#,##0.00_ ;\-#,##0.00\ "/>
    <numFmt numFmtId="167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164" fontId="13" fillId="0" borderId="0" applyFill="0" applyBorder="0" applyAlignment="0" applyProtection="0"/>
    <xf numFmtId="165" fontId="14" fillId="0" borderId="0"/>
    <xf numFmtId="0" fontId="13" fillId="0" borderId="0"/>
  </cellStyleXfs>
  <cellXfs count="10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39" fontId="7" fillId="0" borderId="0" xfId="1" applyNumberFormat="1" applyFont="1"/>
    <xf numFmtId="39" fontId="4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43" fontId="4" fillId="2" borderId="0" xfId="1" applyFont="1" applyFill="1"/>
    <xf numFmtId="0" fontId="1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10" fillId="3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6" fontId="4" fillId="2" borderId="6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6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7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6" fontId="3" fillId="0" borderId="0" xfId="1" applyNumberFormat="1" applyFont="1" applyBorder="1"/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43" fontId="3" fillId="0" borderId="0" xfId="0" applyNumberFormat="1" applyFont="1"/>
    <xf numFmtId="0" fontId="3" fillId="0" borderId="0" xfId="0" applyFont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8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66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6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</cellXfs>
  <cellStyles count="6">
    <cellStyle name="Excel Built-in Normal" xfId="4"/>
    <cellStyle name="Обычный" xfId="0" builtinId="0"/>
    <cellStyle name="Обычный 2" xfId="2"/>
    <cellStyle name="Обычный 3" xfId="5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40" zoomScaleSheetLayoutView="100" workbookViewId="0">
      <selection activeCell="D29" sqref="D29:D3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31.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55</v>
      </c>
      <c r="B3" s="61"/>
      <c r="C3" s="61"/>
      <c r="D3" s="61"/>
      <c r="E3" s="61"/>
    </row>
    <row r="4" spans="1:5" s="1" customFormat="1" ht="15.75" x14ac:dyDescent="0.25">
      <c r="A4" s="24" t="s">
        <v>13</v>
      </c>
      <c r="B4" s="25"/>
      <c r="C4" s="25"/>
      <c r="D4" s="24"/>
      <c r="E4" s="31" t="s">
        <v>56</v>
      </c>
    </row>
    <row r="5" spans="1:5" x14ac:dyDescent="0.25">
      <c r="A5" s="57" t="s">
        <v>0</v>
      </c>
      <c r="B5" s="57"/>
      <c r="C5" s="57"/>
      <c r="D5" s="57"/>
      <c r="E5" s="57"/>
    </row>
    <row r="6" spans="1:5" x14ac:dyDescent="0.25">
      <c r="A6" s="62" t="s">
        <v>24</v>
      </c>
      <c r="B6" s="62"/>
      <c r="C6" s="62"/>
      <c r="D6" s="62"/>
      <c r="E6" s="62"/>
    </row>
    <row r="7" spans="1:5" x14ac:dyDescent="0.25">
      <c r="A7" s="63" t="s">
        <v>1</v>
      </c>
      <c r="B7" s="63"/>
      <c r="C7" s="63"/>
      <c r="D7" s="63"/>
      <c r="E7" s="63"/>
    </row>
    <row r="8" spans="1:5" x14ac:dyDescent="0.25">
      <c r="A8" s="57" t="s">
        <v>44</v>
      </c>
      <c r="B8" s="57"/>
      <c r="C8" s="57"/>
      <c r="D8" s="57"/>
      <c r="E8" s="57"/>
    </row>
    <row r="9" spans="1:5" ht="25.5" customHeight="1" x14ac:dyDescent="0.25">
      <c r="A9" s="64" t="s">
        <v>14</v>
      </c>
      <c r="B9" s="65"/>
      <c r="C9" s="65"/>
      <c r="D9" s="65"/>
      <c r="E9" s="65"/>
    </row>
    <row r="10" spans="1:5" ht="31.5" customHeight="1" x14ac:dyDescent="0.25">
      <c r="A10" s="57" t="s">
        <v>45</v>
      </c>
      <c r="B10" s="57"/>
      <c r="C10" s="57"/>
      <c r="D10" s="57"/>
      <c r="E10" s="57"/>
    </row>
    <row r="11" spans="1:5" x14ac:dyDescent="0.25">
      <c r="A11" s="63" t="s">
        <v>15</v>
      </c>
      <c r="B11" s="66"/>
      <c r="C11" s="66"/>
      <c r="D11" s="66"/>
      <c r="E11" s="66"/>
    </row>
    <row r="12" spans="1:5" x14ac:dyDescent="0.25">
      <c r="A12" s="57" t="s">
        <v>22</v>
      </c>
      <c r="B12" s="57"/>
      <c r="C12" s="57"/>
      <c r="D12" s="57"/>
      <c r="E12" s="57"/>
    </row>
    <row r="13" spans="1:5" ht="11.25" customHeight="1" x14ac:dyDescent="0.25">
      <c r="A13" s="63" t="s">
        <v>2</v>
      </c>
      <c r="B13" s="66"/>
      <c r="C13" s="66"/>
      <c r="D13" s="66"/>
      <c r="E13" s="66"/>
    </row>
    <row r="14" spans="1:5" x14ac:dyDescent="0.25">
      <c r="A14" s="57" t="s">
        <v>52</v>
      </c>
      <c r="B14" s="57"/>
      <c r="C14" s="57"/>
      <c r="D14" s="57"/>
      <c r="E14" s="57"/>
    </row>
    <row r="15" spans="1:5" ht="10.5" customHeight="1" x14ac:dyDescent="0.25">
      <c r="A15" s="63" t="s">
        <v>16</v>
      </c>
      <c r="B15" s="66"/>
      <c r="C15" s="66"/>
      <c r="D15" s="66"/>
      <c r="E15" s="66"/>
    </row>
    <row r="16" spans="1:5" ht="30.75" customHeight="1" x14ac:dyDescent="0.25">
      <c r="A16" s="57" t="s">
        <v>17</v>
      </c>
      <c r="B16" s="57"/>
      <c r="C16" s="57"/>
      <c r="D16" s="57"/>
      <c r="E16" s="57"/>
    </row>
    <row r="17" spans="1:7" ht="27" customHeight="1" x14ac:dyDescent="0.25">
      <c r="A17" s="57" t="s">
        <v>37</v>
      </c>
      <c r="B17" s="57"/>
      <c r="C17" s="57"/>
      <c r="D17" s="57"/>
      <c r="E17" s="57"/>
    </row>
    <row r="18" spans="1:7" ht="33.75" customHeight="1" x14ac:dyDescent="0.25">
      <c r="A18" s="68" t="s">
        <v>25</v>
      </c>
      <c r="B18" s="68"/>
      <c r="C18" s="68"/>
      <c r="D18" s="68"/>
      <c r="E18" s="68"/>
    </row>
    <row r="19" spans="1:7" x14ac:dyDescent="0.25">
      <c r="A19" s="68"/>
      <c r="B19" s="68"/>
      <c r="C19" s="68"/>
      <c r="D19" s="68"/>
      <c r="E19" s="68"/>
      <c r="F19" s="2">
        <f>158.6+2323.7</f>
        <v>2482.2999999999997</v>
      </c>
      <c r="G19" s="2">
        <v>3</v>
      </c>
    </row>
    <row r="20" spans="1:7" ht="135" x14ac:dyDescent="0.25">
      <c r="A20" s="3" t="s">
        <v>7</v>
      </c>
      <c r="B20" s="20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9" t="s">
        <v>40</v>
      </c>
      <c r="B21" s="7" t="s">
        <v>31</v>
      </c>
      <c r="C21" s="3" t="s">
        <v>4</v>
      </c>
      <c r="D21" s="20">
        <v>16.190000000000001</v>
      </c>
      <c r="E21" s="6">
        <f>D21*F19*G19</f>
        <v>120565.31099999999</v>
      </c>
    </row>
    <row r="22" spans="1:7" x14ac:dyDescent="0.25">
      <c r="A22" s="5" t="s">
        <v>39</v>
      </c>
      <c r="B22" s="7" t="s">
        <v>23</v>
      </c>
      <c r="C22" s="3" t="s">
        <v>4</v>
      </c>
      <c r="D22" s="37">
        <v>6.06</v>
      </c>
      <c r="E22" s="6">
        <f>D22*F19*G19</f>
        <v>45128.213999999993</v>
      </c>
      <c r="G22" s="16"/>
    </row>
    <row r="23" spans="1:7" ht="15.75" x14ac:dyDescent="0.25">
      <c r="A23" s="43" t="s">
        <v>47</v>
      </c>
      <c r="B23" s="7" t="s">
        <v>27</v>
      </c>
      <c r="C23" s="3" t="s">
        <v>28</v>
      </c>
      <c r="D23" s="20"/>
      <c r="E23" s="18">
        <v>7441.74</v>
      </c>
    </row>
    <row r="24" spans="1:7" x14ac:dyDescent="0.25">
      <c r="A24" s="5" t="s">
        <v>48</v>
      </c>
      <c r="B24" s="7" t="s">
        <v>27</v>
      </c>
      <c r="C24" s="3" t="s">
        <v>28</v>
      </c>
      <c r="D24" s="20"/>
      <c r="E24" s="6">
        <v>5950.95</v>
      </c>
    </row>
    <row r="25" spans="1:7" x14ac:dyDescent="0.25">
      <c r="A25" s="5" t="s">
        <v>49</v>
      </c>
      <c r="B25" s="7" t="s">
        <v>27</v>
      </c>
      <c r="C25" s="3" t="s">
        <v>28</v>
      </c>
      <c r="D25" s="20"/>
      <c r="E25" s="6">
        <v>1703.42</v>
      </c>
    </row>
    <row r="26" spans="1:7" x14ac:dyDescent="0.25">
      <c r="A26" s="5" t="s">
        <v>50</v>
      </c>
      <c r="B26" s="7" t="s">
        <v>27</v>
      </c>
      <c r="C26" s="3" t="s">
        <v>28</v>
      </c>
      <c r="D26" s="20"/>
      <c r="E26" s="6">
        <v>0</v>
      </c>
    </row>
    <row r="27" spans="1:7" x14ac:dyDescent="0.25">
      <c r="A27" s="5" t="s">
        <v>26</v>
      </c>
      <c r="B27" s="7" t="s">
        <v>27</v>
      </c>
      <c r="C27" s="3" t="s">
        <v>28</v>
      </c>
      <c r="D27" s="20"/>
      <c r="E27" s="6">
        <v>6960.05</v>
      </c>
    </row>
    <row r="28" spans="1:7" s="36" customFormat="1" ht="60" x14ac:dyDescent="0.25">
      <c r="A28" s="44" t="s">
        <v>57</v>
      </c>
      <c r="B28" s="45" t="s">
        <v>58</v>
      </c>
      <c r="C28" s="46" t="s">
        <v>28</v>
      </c>
      <c r="D28" s="38"/>
      <c r="E28" s="35">
        <v>482</v>
      </c>
    </row>
    <row r="29" spans="1:7" ht="30" x14ac:dyDescent="0.25">
      <c r="A29" s="47" t="s">
        <v>65</v>
      </c>
      <c r="B29" s="7" t="s">
        <v>60</v>
      </c>
      <c r="C29" s="3" t="s">
        <v>51</v>
      </c>
      <c r="D29" s="39">
        <v>8</v>
      </c>
      <c r="E29" s="6">
        <f>D29*260.07</f>
        <v>2080.56</v>
      </c>
    </row>
    <row r="30" spans="1:7" ht="30" x14ac:dyDescent="0.25">
      <c r="A30" s="47" t="s">
        <v>64</v>
      </c>
      <c r="B30" s="7" t="s">
        <v>60</v>
      </c>
      <c r="C30" s="3" t="s">
        <v>51</v>
      </c>
      <c r="D30" s="39">
        <v>4</v>
      </c>
      <c r="E30" s="6">
        <f t="shared" ref="E30:E32" si="0">D30*260.07</f>
        <v>1040.28</v>
      </c>
    </row>
    <row r="31" spans="1:7" ht="30" x14ac:dyDescent="0.25">
      <c r="A31" s="47" t="s">
        <v>63</v>
      </c>
      <c r="B31" s="7" t="s">
        <v>60</v>
      </c>
      <c r="C31" s="3" t="s">
        <v>51</v>
      </c>
      <c r="D31" s="39">
        <v>6</v>
      </c>
      <c r="E31" s="6">
        <f t="shared" si="0"/>
        <v>1560.42</v>
      </c>
    </row>
    <row r="32" spans="1:7" x14ac:dyDescent="0.25">
      <c r="A32" s="40" t="s">
        <v>62</v>
      </c>
      <c r="B32" s="41" t="s">
        <v>61</v>
      </c>
      <c r="C32" s="42" t="s">
        <v>51</v>
      </c>
      <c r="D32" s="27">
        <v>16</v>
      </c>
      <c r="E32" s="6">
        <f t="shared" si="0"/>
        <v>4161.12</v>
      </c>
    </row>
    <row r="33" spans="1:5" x14ac:dyDescent="0.25">
      <c r="A33" s="21"/>
      <c r="B33" s="7"/>
      <c r="C33" s="23"/>
      <c r="D33" s="26"/>
      <c r="E33" s="6"/>
    </row>
    <row r="34" spans="1:5" s="12" customFormat="1" ht="14.25" x14ac:dyDescent="0.2">
      <c r="A34" s="8" t="s">
        <v>29</v>
      </c>
      <c r="B34" s="9"/>
      <c r="C34" s="10"/>
      <c r="D34" s="10"/>
      <c r="E34" s="11">
        <f>SUM(E21:E33)</f>
        <v>197074.06499999997</v>
      </c>
    </row>
    <row r="36" spans="1:5" ht="30.75" customHeight="1" x14ac:dyDescent="0.25">
      <c r="A36" s="69" t="s">
        <v>66</v>
      </c>
      <c r="B36" s="69"/>
      <c r="C36" s="69"/>
      <c r="D36" s="69"/>
      <c r="E36" s="69"/>
    </row>
    <row r="37" spans="1:5" ht="30.75" customHeight="1" x14ac:dyDescent="0.25">
      <c r="A37" s="57" t="s">
        <v>21</v>
      </c>
      <c r="B37" s="57"/>
      <c r="C37" s="57"/>
      <c r="D37" s="57"/>
      <c r="E37" s="57"/>
    </row>
    <row r="38" spans="1:5" x14ac:dyDescent="0.25">
      <c r="A38" s="57" t="s">
        <v>20</v>
      </c>
      <c r="B38" s="57"/>
      <c r="C38" s="57"/>
      <c r="D38" s="57"/>
      <c r="E38" s="57"/>
    </row>
    <row r="39" spans="1:5" ht="30.75" customHeight="1" x14ac:dyDescent="0.25">
      <c r="A39" s="57" t="s">
        <v>30</v>
      </c>
      <c r="B39" s="57"/>
      <c r="C39" s="57"/>
      <c r="D39" s="57"/>
      <c r="E39" s="57"/>
    </row>
    <row r="40" spans="1:5" ht="30.75" customHeight="1" x14ac:dyDescent="0.25">
      <c r="A40" s="28"/>
      <c r="B40" s="28"/>
      <c r="C40" s="28"/>
      <c r="D40" s="28"/>
      <c r="E40" s="28"/>
    </row>
    <row r="41" spans="1:5" x14ac:dyDescent="0.25">
      <c r="A41" s="67" t="s">
        <v>5</v>
      </c>
      <c r="B41" s="67"/>
      <c r="C41" s="67"/>
      <c r="D41" s="67"/>
      <c r="E41" s="67"/>
    </row>
    <row r="42" spans="1:5" x14ac:dyDescent="0.25">
      <c r="A42" s="57" t="s">
        <v>18</v>
      </c>
      <c r="B42" s="57"/>
      <c r="C42" s="57"/>
      <c r="D42" s="57"/>
      <c r="E42" s="57"/>
    </row>
    <row r="43" spans="1:5" x14ac:dyDescent="0.25">
      <c r="A43" s="70" t="s">
        <v>54</v>
      </c>
      <c r="B43" s="70"/>
      <c r="C43" s="70"/>
      <c r="D43" s="70"/>
      <c r="E43" s="70"/>
    </row>
    <row r="44" spans="1:5" x14ac:dyDescent="0.25">
      <c r="B44" s="71" t="s">
        <v>19</v>
      </c>
      <c r="C44" s="71"/>
      <c r="D44" s="71"/>
      <c r="E44" s="4" t="s">
        <v>6</v>
      </c>
    </row>
    <row r="45" spans="1:5" x14ac:dyDescent="0.25">
      <c r="A45" s="29"/>
      <c r="B45" s="29"/>
      <c r="C45" s="29"/>
      <c r="D45" s="29"/>
      <c r="E45" s="29"/>
    </row>
    <row r="46" spans="1:5" x14ac:dyDescent="0.25">
      <c r="A46" s="70" t="s">
        <v>46</v>
      </c>
      <c r="B46" s="70"/>
      <c r="C46" s="70"/>
      <c r="D46" s="70"/>
      <c r="E46" s="70"/>
    </row>
    <row r="47" spans="1:5" x14ac:dyDescent="0.25">
      <c r="B47" s="71" t="s">
        <v>19</v>
      </c>
      <c r="C47" s="71"/>
      <c r="D47" s="71"/>
      <c r="E47" s="4" t="s">
        <v>6</v>
      </c>
    </row>
    <row r="48" spans="1:5" x14ac:dyDescent="0.25">
      <c r="A48" s="2" t="s">
        <v>53</v>
      </c>
    </row>
    <row r="49" spans="1:7" x14ac:dyDescent="0.25">
      <c r="A49" s="12" t="s">
        <v>32</v>
      </c>
    </row>
    <row r="50" spans="1:7" x14ac:dyDescent="0.25">
      <c r="A50" s="2" t="s">
        <v>38</v>
      </c>
      <c r="B50" s="17">
        <v>-13111.86</v>
      </c>
    </row>
    <row r="51" spans="1:7" ht="15.75" x14ac:dyDescent="0.25">
      <c r="A51" s="13" t="s">
        <v>67</v>
      </c>
      <c r="B51" s="14"/>
    </row>
    <row r="52" spans="1:7" x14ac:dyDescent="0.25">
      <c r="A52" s="2" t="s">
        <v>33</v>
      </c>
      <c r="B52" s="14">
        <v>196657.83</v>
      </c>
    </row>
    <row r="53" spans="1:7" x14ac:dyDescent="0.25">
      <c r="A53" s="2" t="s">
        <v>35</v>
      </c>
      <c r="B53" s="22">
        <v>12513.54</v>
      </c>
      <c r="G53" s="2" t="s">
        <v>59</v>
      </c>
    </row>
    <row r="54" spans="1:7" x14ac:dyDescent="0.25">
      <c r="A54" s="2" t="s">
        <v>42</v>
      </c>
      <c r="B54" s="14">
        <f>350*3</f>
        <v>1050</v>
      </c>
    </row>
    <row r="55" spans="1:7" x14ac:dyDescent="0.25">
      <c r="A55" s="2" t="s">
        <v>41</v>
      </c>
      <c r="B55" s="14">
        <f>3*330</f>
        <v>990</v>
      </c>
    </row>
    <row r="56" spans="1:7" x14ac:dyDescent="0.25">
      <c r="A56" s="2" t="s">
        <v>43</v>
      </c>
      <c r="B56" s="14">
        <f>200*3</f>
        <v>600</v>
      </c>
    </row>
    <row r="57" spans="1:7" ht="30" x14ac:dyDescent="0.25">
      <c r="A57" s="30" t="s">
        <v>36</v>
      </c>
      <c r="B57" s="14">
        <f>E34</f>
        <v>197074.06499999997</v>
      </c>
    </row>
    <row r="58" spans="1:7" x14ac:dyDescent="0.25">
      <c r="A58" s="15" t="s">
        <v>34</v>
      </c>
      <c r="B58" s="17">
        <f>B50+B52+B53+B54+B55+B56-B57</f>
        <v>1625.445000000007</v>
      </c>
    </row>
  </sheetData>
  <mergeCells count="28">
    <mergeCell ref="A42:E42"/>
    <mergeCell ref="A43:E43"/>
    <mergeCell ref="B44:D44"/>
    <mergeCell ref="A46:E46"/>
    <mergeCell ref="B47:D47"/>
    <mergeCell ref="A41:E41"/>
    <mergeCell ref="A13:E13"/>
    <mergeCell ref="A14:E14"/>
    <mergeCell ref="A15:E15"/>
    <mergeCell ref="A16:E16"/>
    <mergeCell ref="A17:E17"/>
    <mergeCell ref="A18:E18"/>
    <mergeCell ref="A19:E19"/>
    <mergeCell ref="A36:E36"/>
    <mergeCell ref="A37:E37"/>
    <mergeCell ref="A38:E38"/>
    <mergeCell ref="A39:E39"/>
    <mergeCell ref="A12:E12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40" zoomScaleSheetLayoutView="100" workbookViewId="0">
      <selection activeCell="A28" sqref="A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31.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68</v>
      </c>
      <c r="B3" s="61"/>
      <c r="C3" s="61"/>
      <c r="D3" s="61"/>
      <c r="E3" s="61"/>
    </row>
    <row r="4" spans="1:5" s="1" customFormat="1" ht="15.75" x14ac:dyDescent="0.25">
      <c r="A4" s="24" t="s">
        <v>13</v>
      </c>
      <c r="B4" s="25"/>
      <c r="C4" s="25"/>
      <c r="D4" s="24"/>
      <c r="E4" s="31" t="s">
        <v>69</v>
      </c>
    </row>
    <row r="5" spans="1:5" x14ac:dyDescent="0.25">
      <c r="A5" s="57" t="s">
        <v>0</v>
      </c>
      <c r="B5" s="57"/>
      <c r="C5" s="57"/>
      <c r="D5" s="57"/>
      <c r="E5" s="57"/>
    </row>
    <row r="6" spans="1:5" x14ac:dyDescent="0.25">
      <c r="A6" s="62" t="s">
        <v>24</v>
      </c>
      <c r="B6" s="62"/>
      <c r="C6" s="62"/>
      <c r="D6" s="62"/>
      <c r="E6" s="62"/>
    </row>
    <row r="7" spans="1:5" x14ac:dyDescent="0.25">
      <c r="A7" s="63" t="s">
        <v>1</v>
      </c>
      <c r="B7" s="63"/>
      <c r="C7" s="63"/>
      <c r="D7" s="63"/>
      <c r="E7" s="63"/>
    </row>
    <row r="8" spans="1:5" x14ac:dyDescent="0.25">
      <c r="A8" s="57" t="s">
        <v>44</v>
      </c>
      <c r="B8" s="57"/>
      <c r="C8" s="57"/>
      <c r="D8" s="57"/>
      <c r="E8" s="57"/>
    </row>
    <row r="9" spans="1:5" ht="25.5" customHeight="1" x14ac:dyDescent="0.25">
      <c r="A9" s="64" t="s">
        <v>14</v>
      </c>
      <c r="B9" s="65"/>
      <c r="C9" s="65"/>
      <c r="D9" s="65"/>
      <c r="E9" s="65"/>
    </row>
    <row r="10" spans="1:5" ht="31.5" customHeight="1" x14ac:dyDescent="0.25">
      <c r="A10" s="57" t="s">
        <v>45</v>
      </c>
      <c r="B10" s="57"/>
      <c r="C10" s="57"/>
      <c r="D10" s="57"/>
      <c r="E10" s="57"/>
    </row>
    <row r="11" spans="1:5" x14ac:dyDescent="0.25">
      <c r="A11" s="63" t="s">
        <v>15</v>
      </c>
      <c r="B11" s="66"/>
      <c r="C11" s="66"/>
      <c r="D11" s="66"/>
      <c r="E11" s="66"/>
    </row>
    <row r="12" spans="1:5" x14ac:dyDescent="0.25">
      <c r="A12" s="57" t="s">
        <v>22</v>
      </c>
      <c r="B12" s="57"/>
      <c r="C12" s="57"/>
      <c r="D12" s="57"/>
      <c r="E12" s="57"/>
    </row>
    <row r="13" spans="1:5" ht="11.25" customHeight="1" x14ac:dyDescent="0.25">
      <c r="A13" s="63" t="s">
        <v>2</v>
      </c>
      <c r="B13" s="66"/>
      <c r="C13" s="66"/>
      <c r="D13" s="66"/>
      <c r="E13" s="66"/>
    </row>
    <row r="14" spans="1:5" x14ac:dyDescent="0.25">
      <c r="A14" s="57" t="s">
        <v>52</v>
      </c>
      <c r="B14" s="57"/>
      <c r="C14" s="57"/>
      <c r="D14" s="57"/>
      <c r="E14" s="57"/>
    </row>
    <row r="15" spans="1:5" ht="10.5" customHeight="1" x14ac:dyDescent="0.25">
      <c r="A15" s="63" t="s">
        <v>16</v>
      </c>
      <c r="B15" s="66"/>
      <c r="C15" s="66"/>
      <c r="D15" s="66"/>
      <c r="E15" s="66"/>
    </row>
    <row r="16" spans="1:5" ht="30.75" customHeight="1" x14ac:dyDescent="0.25">
      <c r="A16" s="57" t="s">
        <v>17</v>
      </c>
      <c r="B16" s="57"/>
      <c r="C16" s="57"/>
      <c r="D16" s="57"/>
      <c r="E16" s="57"/>
    </row>
    <row r="17" spans="1:7" ht="27" customHeight="1" x14ac:dyDescent="0.25">
      <c r="A17" s="57" t="s">
        <v>37</v>
      </c>
      <c r="B17" s="57"/>
      <c r="C17" s="57"/>
      <c r="D17" s="57"/>
      <c r="E17" s="57"/>
    </row>
    <row r="18" spans="1:7" ht="33.75" customHeight="1" x14ac:dyDescent="0.25">
      <c r="A18" s="68" t="s">
        <v>25</v>
      </c>
      <c r="B18" s="68"/>
      <c r="C18" s="68"/>
      <c r="D18" s="68"/>
      <c r="E18" s="68"/>
    </row>
    <row r="19" spans="1:7" x14ac:dyDescent="0.25">
      <c r="A19" s="68"/>
      <c r="B19" s="68"/>
      <c r="C19" s="68"/>
      <c r="D19" s="68"/>
      <c r="E19" s="68"/>
      <c r="F19" s="2">
        <f>158.6+2323.7</f>
        <v>2482.2999999999997</v>
      </c>
      <c r="G19" s="2">
        <v>3</v>
      </c>
    </row>
    <row r="20" spans="1:7" ht="135" x14ac:dyDescent="0.25">
      <c r="A20" s="3" t="s">
        <v>7</v>
      </c>
      <c r="B20" s="20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9" t="s">
        <v>40</v>
      </c>
      <c r="B21" s="7" t="s">
        <v>31</v>
      </c>
      <c r="C21" s="3" t="s">
        <v>4</v>
      </c>
      <c r="D21" s="20">
        <v>16.190000000000001</v>
      </c>
      <c r="E21" s="6">
        <f>D21*F19*G19</f>
        <v>120565.31099999999</v>
      </c>
    </row>
    <row r="22" spans="1:7" x14ac:dyDescent="0.25">
      <c r="A22" s="5" t="s">
        <v>39</v>
      </c>
      <c r="B22" s="7" t="s">
        <v>23</v>
      </c>
      <c r="C22" s="3" t="s">
        <v>4</v>
      </c>
      <c r="D22" s="37">
        <v>6.06</v>
      </c>
      <c r="E22" s="6">
        <f>D22*F19*G19</f>
        <v>45128.213999999993</v>
      </c>
      <c r="G22" s="16"/>
    </row>
    <row r="23" spans="1:7" ht="15.75" x14ac:dyDescent="0.25">
      <c r="A23" s="43" t="s">
        <v>47</v>
      </c>
      <c r="B23" s="7" t="s">
        <v>70</v>
      </c>
      <c r="C23" s="3" t="s">
        <v>28</v>
      </c>
      <c r="D23" s="20"/>
      <c r="E23" s="18">
        <v>11162.61</v>
      </c>
    </row>
    <row r="24" spans="1:7" x14ac:dyDescent="0.25">
      <c r="A24" s="5" t="s">
        <v>48</v>
      </c>
      <c r="B24" s="7" t="s">
        <v>70</v>
      </c>
      <c r="C24" s="3" t="s">
        <v>28</v>
      </c>
      <c r="D24" s="20"/>
      <c r="E24" s="6">
        <v>5950.95</v>
      </c>
    </row>
    <row r="25" spans="1:7" x14ac:dyDescent="0.25">
      <c r="A25" s="5" t="s">
        <v>49</v>
      </c>
      <c r="B25" s="7" t="s">
        <v>70</v>
      </c>
      <c r="C25" s="3" t="s">
        <v>28</v>
      </c>
      <c r="D25" s="20"/>
      <c r="E25" s="6">
        <v>2555.13</v>
      </c>
    </row>
    <row r="26" spans="1:7" x14ac:dyDescent="0.25">
      <c r="A26" s="5" t="s">
        <v>50</v>
      </c>
      <c r="B26" s="7" t="s">
        <v>70</v>
      </c>
      <c r="C26" s="3" t="s">
        <v>28</v>
      </c>
      <c r="D26" s="20"/>
      <c r="E26" s="6">
        <v>0</v>
      </c>
    </row>
    <row r="27" spans="1:7" x14ac:dyDescent="0.25">
      <c r="A27" s="5" t="s">
        <v>26</v>
      </c>
      <c r="B27" s="7" t="s">
        <v>70</v>
      </c>
      <c r="C27" s="3" t="s">
        <v>28</v>
      </c>
      <c r="D27" s="20"/>
      <c r="E27" s="6">
        <f>6589.1</f>
        <v>6589.1</v>
      </c>
    </row>
    <row r="28" spans="1:7" s="36" customFormat="1" x14ac:dyDescent="0.25">
      <c r="A28" s="44" t="s">
        <v>71</v>
      </c>
      <c r="B28" s="45" t="s">
        <v>70</v>
      </c>
      <c r="C28" s="46" t="s">
        <v>28</v>
      </c>
      <c r="D28" s="38"/>
      <c r="E28" s="35">
        <v>12900</v>
      </c>
    </row>
    <row r="29" spans="1:7" x14ac:dyDescent="0.25">
      <c r="A29" s="47" t="s">
        <v>72</v>
      </c>
      <c r="B29" s="7" t="s">
        <v>73</v>
      </c>
      <c r="C29" s="3" t="s">
        <v>51</v>
      </c>
      <c r="D29" s="39">
        <v>16</v>
      </c>
      <c r="E29" s="6">
        <f>D29*260.07</f>
        <v>4161.12</v>
      </c>
    </row>
    <row r="30" spans="1:7" x14ac:dyDescent="0.25">
      <c r="A30" s="21"/>
      <c r="B30" s="7"/>
      <c r="C30" s="23"/>
      <c r="D30" s="26"/>
      <c r="E30" s="6"/>
    </row>
    <row r="31" spans="1:7" s="12" customFormat="1" ht="14.25" x14ac:dyDescent="0.2">
      <c r="A31" s="8" t="s">
        <v>29</v>
      </c>
      <c r="B31" s="9"/>
      <c r="C31" s="10"/>
      <c r="D31" s="10"/>
      <c r="E31" s="11">
        <f>SUM(E21:E30)</f>
        <v>209012.43499999997</v>
      </c>
    </row>
    <row r="33" spans="1:5" ht="30.75" customHeight="1" x14ac:dyDescent="0.25">
      <c r="A33" s="69" t="s">
        <v>74</v>
      </c>
      <c r="B33" s="69"/>
      <c r="C33" s="69"/>
      <c r="D33" s="69"/>
      <c r="E33" s="69"/>
    </row>
    <row r="34" spans="1:5" ht="30.75" customHeight="1" x14ac:dyDescent="0.25">
      <c r="A34" s="57" t="s">
        <v>21</v>
      </c>
      <c r="B34" s="57"/>
      <c r="C34" s="57"/>
      <c r="D34" s="57"/>
      <c r="E34" s="57"/>
    </row>
    <row r="35" spans="1:5" x14ac:dyDescent="0.25">
      <c r="A35" s="57" t="s">
        <v>20</v>
      </c>
      <c r="B35" s="57"/>
      <c r="C35" s="57"/>
      <c r="D35" s="57"/>
      <c r="E35" s="57"/>
    </row>
    <row r="36" spans="1:5" ht="30.75" customHeight="1" x14ac:dyDescent="0.25">
      <c r="A36" s="57" t="s">
        <v>30</v>
      </c>
      <c r="B36" s="57"/>
      <c r="C36" s="57"/>
      <c r="D36" s="57"/>
      <c r="E36" s="57"/>
    </row>
    <row r="37" spans="1:5" ht="30.75" customHeight="1" x14ac:dyDescent="0.25">
      <c r="A37" s="32"/>
      <c r="B37" s="32"/>
      <c r="C37" s="32"/>
      <c r="D37" s="32"/>
      <c r="E37" s="32"/>
    </row>
    <row r="38" spans="1:5" x14ac:dyDescent="0.25">
      <c r="A38" s="67" t="s">
        <v>5</v>
      </c>
      <c r="B38" s="67"/>
      <c r="C38" s="67"/>
      <c r="D38" s="67"/>
      <c r="E38" s="67"/>
    </row>
    <row r="39" spans="1:5" x14ac:dyDescent="0.25">
      <c r="A39" s="57" t="s">
        <v>18</v>
      </c>
      <c r="B39" s="57"/>
      <c r="C39" s="57"/>
      <c r="D39" s="57"/>
      <c r="E39" s="57"/>
    </row>
    <row r="40" spans="1:5" x14ac:dyDescent="0.25">
      <c r="A40" s="70" t="s">
        <v>54</v>
      </c>
      <c r="B40" s="70"/>
      <c r="C40" s="70"/>
      <c r="D40" s="70"/>
      <c r="E40" s="70"/>
    </row>
    <row r="41" spans="1:5" x14ac:dyDescent="0.25">
      <c r="B41" s="71" t="s">
        <v>19</v>
      </c>
      <c r="C41" s="71"/>
      <c r="D41" s="71"/>
      <c r="E41" s="4" t="s">
        <v>6</v>
      </c>
    </row>
    <row r="42" spans="1:5" x14ac:dyDescent="0.25">
      <c r="A42" s="33"/>
      <c r="B42" s="33"/>
      <c r="C42" s="33"/>
      <c r="D42" s="33"/>
      <c r="E42" s="33"/>
    </row>
    <row r="43" spans="1:5" x14ac:dyDescent="0.25">
      <c r="A43" s="70" t="s">
        <v>46</v>
      </c>
      <c r="B43" s="70"/>
      <c r="C43" s="70"/>
      <c r="D43" s="70"/>
      <c r="E43" s="70"/>
    </row>
    <row r="44" spans="1:5" x14ac:dyDescent="0.25">
      <c r="B44" s="71" t="s">
        <v>19</v>
      </c>
      <c r="C44" s="71"/>
      <c r="D44" s="71"/>
      <c r="E44" s="4" t="s">
        <v>6</v>
      </c>
    </row>
    <row r="45" spans="1:5" x14ac:dyDescent="0.25">
      <c r="A45" s="2" t="s">
        <v>53</v>
      </c>
    </row>
    <row r="46" spans="1:5" x14ac:dyDescent="0.25">
      <c r="A46" s="12" t="s">
        <v>32</v>
      </c>
    </row>
    <row r="47" spans="1:5" x14ac:dyDescent="0.25">
      <c r="A47" s="2" t="s">
        <v>38</v>
      </c>
      <c r="B47" s="17">
        <f>'1кв'!B58</f>
        <v>1625.445000000007</v>
      </c>
    </row>
    <row r="48" spans="1:5" ht="15.75" x14ac:dyDescent="0.25">
      <c r="A48" s="13" t="s">
        <v>75</v>
      </c>
      <c r="B48" s="14"/>
    </row>
    <row r="49" spans="1:7" x14ac:dyDescent="0.25">
      <c r="A49" s="2" t="s">
        <v>33</v>
      </c>
      <c r="B49" s="14">
        <v>189081.71</v>
      </c>
    </row>
    <row r="50" spans="1:7" x14ac:dyDescent="0.25">
      <c r="A50" s="2" t="s">
        <v>35</v>
      </c>
      <c r="B50" s="22">
        <v>12513.54</v>
      </c>
      <c r="G50" s="2" t="s">
        <v>59</v>
      </c>
    </row>
    <row r="51" spans="1:7" x14ac:dyDescent="0.25">
      <c r="A51" s="2" t="s">
        <v>42</v>
      </c>
      <c r="B51" s="14">
        <f>350*3</f>
        <v>1050</v>
      </c>
    </row>
    <row r="52" spans="1:7" x14ac:dyDescent="0.25">
      <c r="A52" s="2" t="s">
        <v>41</v>
      </c>
      <c r="B52" s="14">
        <f>3*330</f>
        <v>990</v>
      </c>
    </row>
    <row r="53" spans="1:7" x14ac:dyDescent="0.25">
      <c r="A53" s="2" t="s">
        <v>43</v>
      </c>
      <c r="B53" s="14">
        <f>200*3</f>
        <v>600</v>
      </c>
    </row>
    <row r="54" spans="1:7" ht="30" x14ac:dyDescent="0.25">
      <c r="A54" s="34" t="s">
        <v>36</v>
      </c>
      <c r="B54" s="14">
        <f>E31</f>
        <v>209012.43499999997</v>
      </c>
    </row>
    <row r="55" spans="1:7" x14ac:dyDescent="0.25">
      <c r="A55" s="15" t="s">
        <v>34</v>
      </c>
      <c r="B55" s="17">
        <f>B47+B49+B50+B51+B52+B53-B54</f>
        <v>-3151.7399999999616</v>
      </c>
    </row>
  </sheetData>
  <mergeCells count="28">
    <mergeCell ref="A40:E40"/>
    <mergeCell ref="B41:D41"/>
    <mergeCell ref="A43:E43"/>
    <mergeCell ref="B44:D44"/>
    <mergeCell ref="A33:E33"/>
    <mergeCell ref="A34:E34"/>
    <mergeCell ref="A35:E35"/>
    <mergeCell ref="A36:E36"/>
    <mergeCell ref="A38:E38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40" zoomScaleSheetLayoutView="100" workbookViewId="0">
      <selection activeCell="E29" sqref="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31.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76</v>
      </c>
      <c r="B3" s="61"/>
      <c r="C3" s="61"/>
      <c r="D3" s="61"/>
      <c r="E3" s="61"/>
    </row>
    <row r="4" spans="1:5" s="1" customFormat="1" ht="15.75" x14ac:dyDescent="0.25">
      <c r="A4" s="24" t="s">
        <v>13</v>
      </c>
      <c r="B4" s="25"/>
      <c r="C4" s="25"/>
      <c r="D4" s="24"/>
      <c r="E4" s="31" t="s">
        <v>77</v>
      </c>
    </row>
    <row r="5" spans="1:5" x14ac:dyDescent="0.25">
      <c r="A5" s="57" t="s">
        <v>0</v>
      </c>
      <c r="B5" s="57"/>
      <c r="C5" s="57"/>
      <c r="D5" s="57"/>
      <c r="E5" s="57"/>
    </row>
    <row r="6" spans="1:5" x14ac:dyDescent="0.25">
      <c r="A6" s="62" t="s">
        <v>24</v>
      </c>
      <c r="B6" s="62"/>
      <c r="C6" s="62"/>
      <c r="D6" s="62"/>
      <c r="E6" s="62"/>
    </row>
    <row r="7" spans="1:5" x14ac:dyDescent="0.25">
      <c r="A7" s="63" t="s">
        <v>1</v>
      </c>
      <c r="B7" s="63"/>
      <c r="C7" s="63"/>
      <c r="D7" s="63"/>
      <c r="E7" s="63"/>
    </row>
    <row r="8" spans="1:5" x14ac:dyDescent="0.25">
      <c r="A8" s="57" t="s">
        <v>44</v>
      </c>
      <c r="B8" s="57"/>
      <c r="C8" s="57"/>
      <c r="D8" s="57"/>
      <c r="E8" s="57"/>
    </row>
    <row r="9" spans="1:5" ht="25.5" customHeight="1" x14ac:dyDescent="0.25">
      <c r="A9" s="64" t="s">
        <v>14</v>
      </c>
      <c r="B9" s="65"/>
      <c r="C9" s="65"/>
      <c r="D9" s="65"/>
      <c r="E9" s="65"/>
    </row>
    <row r="10" spans="1:5" ht="31.5" customHeight="1" x14ac:dyDescent="0.25">
      <c r="A10" s="57" t="s">
        <v>45</v>
      </c>
      <c r="B10" s="57"/>
      <c r="C10" s="57"/>
      <c r="D10" s="57"/>
      <c r="E10" s="57"/>
    </row>
    <row r="11" spans="1:5" x14ac:dyDescent="0.25">
      <c r="A11" s="63" t="s">
        <v>15</v>
      </c>
      <c r="B11" s="66"/>
      <c r="C11" s="66"/>
      <c r="D11" s="66"/>
      <c r="E11" s="66"/>
    </row>
    <row r="12" spans="1:5" x14ac:dyDescent="0.25">
      <c r="A12" s="57" t="s">
        <v>22</v>
      </c>
      <c r="B12" s="57"/>
      <c r="C12" s="57"/>
      <c r="D12" s="57"/>
      <c r="E12" s="57"/>
    </row>
    <row r="13" spans="1:5" ht="11.25" customHeight="1" x14ac:dyDescent="0.25">
      <c r="A13" s="63" t="s">
        <v>2</v>
      </c>
      <c r="B13" s="66"/>
      <c r="C13" s="66"/>
      <c r="D13" s="66"/>
      <c r="E13" s="66"/>
    </row>
    <row r="14" spans="1:5" x14ac:dyDescent="0.25">
      <c r="A14" s="57" t="s">
        <v>52</v>
      </c>
      <c r="B14" s="57"/>
      <c r="C14" s="57"/>
      <c r="D14" s="57"/>
      <c r="E14" s="57"/>
    </row>
    <row r="15" spans="1:5" ht="10.5" customHeight="1" x14ac:dyDescent="0.25">
      <c r="A15" s="63" t="s">
        <v>16</v>
      </c>
      <c r="B15" s="66"/>
      <c r="C15" s="66"/>
      <c r="D15" s="66"/>
      <c r="E15" s="66"/>
    </row>
    <row r="16" spans="1:5" ht="30.75" customHeight="1" x14ac:dyDescent="0.25">
      <c r="A16" s="57" t="s">
        <v>17</v>
      </c>
      <c r="B16" s="57"/>
      <c r="C16" s="57"/>
      <c r="D16" s="57"/>
      <c r="E16" s="57"/>
    </row>
    <row r="17" spans="1:7" ht="27" customHeight="1" x14ac:dyDescent="0.25">
      <c r="A17" s="57" t="s">
        <v>37</v>
      </c>
      <c r="B17" s="57"/>
      <c r="C17" s="57"/>
      <c r="D17" s="57"/>
      <c r="E17" s="57"/>
    </row>
    <row r="18" spans="1:7" ht="33.75" customHeight="1" x14ac:dyDescent="0.25">
      <c r="A18" s="68" t="s">
        <v>25</v>
      </c>
      <c r="B18" s="68"/>
      <c r="C18" s="68"/>
      <c r="D18" s="68"/>
      <c r="E18" s="68"/>
    </row>
    <row r="19" spans="1:7" x14ac:dyDescent="0.25">
      <c r="A19" s="68"/>
      <c r="B19" s="68"/>
      <c r="C19" s="68"/>
      <c r="D19" s="68"/>
      <c r="E19" s="68"/>
      <c r="F19" s="2">
        <f>158.6+2323.7</f>
        <v>2482.2999999999997</v>
      </c>
      <c r="G19" s="2">
        <v>3</v>
      </c>
    </row>
    <row r="20" spans="1:7" ht="135" x14ac:dyDescent="0.25">
      <c r="A20" s="3" t="s">
        <v>7</v>
      </c>
      <c r="B20" s="20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9" t="s">
        <v>40</v>
      </c>
      <c r="B21" s="7" t="s">
        <v>31</v>
      </c>
      <c r="C21" s="3" t="s">
        <v>4</v>
      </c>
      <c r="D21" s="20">
        <v>17.77</v>
      </c>
      <c r="E21" s="6">
        <f>D21*F19*G19</f>
        <v>132331.41299999997</v>
      </c>
    </row>
    <row r="22" spans="1:7" x14ac:dyDescent="0.25">
      <c r="A22" s="5" t="s">
        <v>39</v>
      </c>
      <c r="B22" s="7" t="s">
        <v>23</v>
      </c>
      <c r="C22" s="3" t="s">
        <v>4</v>
      </c>
      <c r="D22" s="37">
        <v>6.51</v>
      </c>
      <c r="E22" s="6">
        <f>D22*F19*G19</f>
        <v>48479.318999999989</v>
      </c>
      <c r="G22" s="16"/>
    </row>
    <row r="23" spans="1:7" ht="15.75" x14ac:dyDescent="0.25">
      <c r="A23" s="43" t="s">
        <v>47</v>
      </c>
      <c r="B23" s="7" t="s">
        <v>78</v>
      </c>
      <c r="C23" s="3" t="s">
        <v>28</v>
      </c>
      <c r="D23" s="20"/>
      <c r="E23" s="18">
        <v>12230.88</v>
      </c>
    </row>
    <row r="24" spans="1:7" x14ac:dyDescent="0.25">
      <c r="A24" s="5" t="s">
        <v>48</v>
      </c>
      <c r="B24" s="7" t="s">
        <v>78</v>
      </c>
      <c r="C24" s="3" t="s">
        <v>28</v>
      </c>
      <c r="D24" s="20"/>
      <c r="E24" s="6">
        <v>337.28</v>
      </c>
    </row>
    <row r="25" spans="1:7" x14ac:dyDescent="0.25">
      <c r="A25" s="5" t="s">
        <v>49</v>
      </c>
      <c r="B25" s="7" t="s">
        <v>78</v>
      </c>
      <c r="C25" s="3" t="s">
        <v>28</v>
      </c>
      <c r="D25" s="20"/>
      <c r="E25" s="6">
        <v>1810.48</v>
      </c>
    </row>
    <row r="26" spans="1:7" x14ac:dyDescent="0.25">
      <c r="A26" s="5" t="s">
        <v>50</v>
      </c>
      <c r="B26" s="7" t="s">
        <v>78</v>
      </c>
      <c r="C26" s="3" t="s">
        <v>28</v>
      </c>
      <c r="D26" s="20"/>
      <c r="E26" s="6">
        <v>0</v>
      </c>
    </row>
    <row r="27" spans="1:7" x14ac:dyDescent="0.25">
      <c r="A27" s="5" t="s">
        <v>26</v>
      </c>
      <c r="B27" s="7" t="s">
        <v>78</v>
      </c>
      <c r="C27" s="3" t="s">
        <v>28</v>
      </c>
      <c r="D27" s="20"/>
      <c r="E27" s="6">
        <v>561.9</v>
      </c>
    </row>
    <row r="28" spans="1:7" x14ac:dyDescent="0.25">
      <c r="A28" s="5" t="s">
        <v>82</v>
      </c>
      <c r="B28" s="7" t="s">
        <v>78</v>
      </c>
      <c r="C28" s="3" t="s">
        <v>28</v>
      </c>
      <c r="D28" s="55"/>
      <c r="E28" s="56">
        <v>1020</v>
      </c>
    </row>
    <row r="29" spans="1:7" s="36" customFormat="1" x14ac:dyDescent="0.25">
      <c r="A29" s="44" t="s">
        <v>80</v>
      </c>
      <c r="B29" s="45" t="s">
        <v>81</v>
      </c>
      <c r="C29" s="46" t="s">
        <v>28</v>
      </c>
      <c r="D29" s="38"/>
      <c r="E29" s="35">
        <v>63331.65</v>
      </c>
    </row>
    <row r="30" spans="1:7" x14ac:dyDescent="0.25">
      <c r="A30" s="21"/>
      <c r="B30" s="7"/>
      <c r="C30" s="23"/>
      <c r="D30" s="26"/>
      <c r="E30" s="6"/>
    </row>
    <row r="31" spans="1:7" s="12" customFormat="1" ht="14.25" x14ac:dyDescent="0.2">
      <c r="A31" s="8" t="s">
        <v>29</v>
      </c>
      <c r="B31" s="9"/>
      <c r="C31" s="10"/>
      <c r="D31" s="10"/>
      <c r="E31" s="11">
        <f>SUM(E21:E30)</f>
        <v>260102.92199999996</v>
      </c>
    </row>
    <row r="33" spans="1:5" ht="30.75" customHeight="1" x14ac:dyDescent="0.25">
      <c r="A33" s="69" t="s">
        <v>83</v>
      </c>
      <c r="B33" s="69"/>
      <c r="C33" s="69"/>
      <c r="D33" s="69"/>
      <c r="E33" s="69"/>
    </row>
    <row r="34" spans="1:5" ht="30.75" customHeight="1" x14ac:dyDescent="0.25">
      <c r="A34" s="57" t="s">
        <v>21</v>
      </c>
      <c r="B34" s="57"/>
      <c r="C34" s="57"/>
      <c r="D34" s="57"/>
      <c r="E34" s="57"/>
    </row>
    <row r="35" spans="1:5" x14ac:dyDescent="0.25">
      <c r="A35" s="57" t="s">
        <v>20</v>
      </c>
      <c r="B35" s="57"/>
      <c r="C35" s="57"/>
      <c r="D35" s="57"/>
      <c r="E35" s="57"/>
    </row>
    <row r="36" spans="1:5" ht="30.75" customHeight="1" x14ac:dyDescent="0.25">
      <c r="A36" s="57" t="s">
        <v>30</v>
      </c>
      <c r="B36" s="57"/>
      <c r="C36" s="57"/>
      <c r="D36" s="57"/>
      <c r="E36" s="57"/>
    </row>
    <row r="37" spans="1:5" ht="30.75" customHeight="1" x14ac:dyDescent="0.25">
      <c r="A37" s="48"/>
      <c r="B37" s="48"/>
      <c r="C37" s="48"/>
      <c r="D37" s="48"/>
      <c r="E37" s="48"/>
    </row>
    <row r="38" spans="1:5" x14ac:dyDescent="0.25">
      <c r="A38" s="67" t="s">
        <v>5</v>
      </c>
      <c r="B38" s="67"/>
      <c r="C38" s="67"/>
      <c r="D38" s="67"/>
      <c r="E38" s="67"/>
    </row>
    <row r="39" spans="1:5" x14ac:dyDescent="0.25">
      <c r="A39" s="57" t="s">
        <v>18</v>
      </c>
      <c r="B39" s="57"/>
      <c r="C39" s="57"/>
      <c r="D39" s="57"/>
      <c r="E39" s="57"/>
    </row>
    <row r="40" spans="1:5" x14ac:dyDescent="0.25">
      <c r="A40" s="70" t="s">
        <v>54</v>
      </c>
      <c r="B40" s="70"/>
      <c r="C40" s="70"/>
      <c r="D40" s="70"/>
      <c r="E40" s="70"/>
    </row>
    <row r="41" spans="1:5" x14ac:dyDescent="0.25">
      <c r="B41" s="71" t="s">
        <v>19</v>
      </c>
      <c r="C41" s="71"/>
      <c r="D41" s="71"/>
      <c r="E41" s="4" t="s">
        <v>6</v>
      </c>
    </row>
    <row r="42" spans="1:5" x14ac:dyDescent="0.25">
      <c r="A42" s="49"/>
      <c r="B42" s="49"/>
      <c r="C42" s="49"/>
      <c r="D42" s="49"/>
      <c r="E42" s="49"/>
    </row>
    <row r="43" spans="1:5" x14ac:dyDescent="0.25">
      <c r="A43" s="70" t="s">
        <v>46</v>
      </c>
      <c r="B43" s="70"/>
      <c r="C43" s="70"/>
      <c r="D43" s="70"/>
      <c r="E43" s="70"/>
    </row>
    <row r="44" spans="1:5" x14ac:dyDescent="0.25">
      <c r="B44" s="71" t="s">
        <v>19</v>
      </c>
      <c r="C44" s="71"/>
      <c r="D44" s="71"/>
      <c r="E44" s="4" t="s">
        <v>6</v>
      </c>
    </row>
    <row r="45" spans="1:5" x14ac:dyDescent="0.25">
      <c r="A45" s="51" t="s">
        <v>79</v>
      </c>
    </row>
    <row r="46" spans="1:5" x14ac:dyDescent="0.25">
      <c r="A46" s="12" t="s">
        <v>32</v>
      </c>
    </row>
    <row r="47" spans="1:5" x14ac:dyDescent="0.25">
      <c r="A47" s="2" t="s">
        <v>38</v>
      </c>
      <c r="B47" s="17">
        <f>'2кв'!B55</f>
        <v>-3151.7399999999616</v>
      </c>
    </row>
    <row r="48" spans="1:5" x14ac:dyDescent="0.25">
      <c r="A48" s="2" t="s">
        <v>84</v>
      </c>
      <c r="B48" s="14"/>
    </row>
    <row r="49" spans="1:7" x14ac:dyDescent="0.25">
      <c r="A49" s="2" t="s">
        <v>33</v>
      </c>
      <c r="B49" s="14">
        <v>204852.09</v>
      </c>
    </row>
    <row r="50" spans="1:7" x14ac:dyDescent="0.25">
      <c r="A50" s="2" t="s">
        <v>35</v>
      </c>
      <c r="B50" s="22">
        <v>13622.16</v>
      </c>
      <c r="G50" s="2" t="s">
        <v>59</v>
      </c>
    </row>
    <row r="51" spans="1:7" x14ac:dyDescent="0.25">
      <c r="A51" s="2" t="s">
        <v>42</v>
      </c>
      <c r="B51" s="14">
        <f>350*2</f>
        <v>700</v>
      </c>
    </row>
    <row r="52" spans="1:7" x14ac:dyDescent="0.25">
      <c r="A52" s="2" t="s">
        <v>41</v>
      </c>
      <c r="B52" s="14">
        <f>2*330</f>
        <v>660</v>
      </c>
    </row>
    <row r="53" spans="1:7" ht="30" x14ac:dyDescent="0.25">
      <c r="A53" s="50" t="s">
        <v>36</v>
      </c>
      <c r="B53" s="14">
        <f>E31</f>
        <v>260102.92199999996</v>
      </c>
    </row>
    <row r="54" spans="1:7" x14ac:dyDescent="0.25">
      <c r="A54" s="15" t="s">
        <v>34</v>
      </c>
      <c r="B54" s="17">
        <f>B47+B49+B50+B51+B52-B53</f>
        <v>-43420.411999999924</v>
      </c>
    </row>
  </sheetData>
  <mergeCells count="28">
    <mergeCell ref="A7:E7"/>
    <mergeCell ref="A1:E1"/>
    <mergeCell ref="A2:E2"/>
    <mergeCell ref="A3:E3"/>
    <mergeCell ref="A5:E5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40:E40"/>
    <mergeCell ref="B41:D41"/>
    <mergeCell ref="A43:E43"/>
    <mergeCell ref="B44:D44"/>
    <mergeCell ref="A33:E33"/>
    <mergeCell ref="A34:E34"/>
    <mergeCell ref="A35:E35"/>
    <mergeCell ref="A36:E36"/>
    <mergeCell ref="A38:E38"/>
    <mergeCell ref="A39:E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47" zoomScaleSheetLayoutView="100" workbookViewId="0">
      <selection activeCell="A28" sqref="A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8.28515625" style="2" customWidth="1"/>
    <col min="7" max="16384" width="9.140625" style="2"/>
  </cols>
  <sheetData>
    <row r="1" spans="1:5" ht="15.75" x14ac:dyDescent="0.25">
      <c r="A1" s="58" t="s">
        <v>11</v>
      </c>
      <c r="B1" s="58"/>
      <c r="C1" s="58"/>
      <c r="D1" s="58"/>
      <c r="E1" s="58"/>
    </row>
    <row r="2" spans="1:5" ht="31.5" customHeight="1" x14ac:dyDescent="0.25">
      <c r="A2" s="59" t="s">
        <v>12</v>
      </c>
      <c r="B2" s="60"/>
      <c r="C2" s="60"/>
      <c r="D2" s="60"/>
      <c r="E2" s="60"/>
    </row>
    <row r="3" spans="1:5" x14ac:dyDescent="0.25">
      <c r="A3" s="61" t="s">
        <v>119</v>
      </c>
      <c r="B3" s="61"/>
      <c r="C3" s="61"/>
      <c r="D3" s="61"/>
      <c r="E3" s="61"/>
    </row>
    <row r="4" spans="1:5" s="1" customFormat="1" ht="15.75" x14ac:dyDescent="0.25">
      <c r="A4" s="24" t="s">
        <v>13</v>
      </c>
      <c r="B4" s="25"/>
      <c r="C4" s="25"/>
      <c r="D4" s="24"/>
      <c r="E4" s="31" t="s">
        <v>120</v>
      </c>
    </row>
    <row r="5" spans="1:5" x14ac:dyDescent="0.25">
      <c r="A5" s="57" t="s">
        <v>0</v>
      </c>
      <c r="B5" s="57"/>
      <c r="C5" s="57"/>
      <c r="D5" s="57"/>
      <c r="E5" s="57"/>
    </row>
    <row r="6" spans="1:5" x14ac:dyDescent="0.25">
      <c r="A6" s="62" t="s">
        <v>24</v>
      </c>
      <c r="B6" s="62"/>
      <c r="C6" s="62"/>
      <c r="D6" s="62"/>
      <c r="E6" s="62"/>
    </row>
    <row r="7" spans="1:5" x14ac:dyDescent="0.25">
      <c r="A7" s="63" t="s">
        <v>1</v>
      </c>
      <c r="B7" s="63"/>
      <c r="C7" s="63"/>
      <c r="D7" s="63"/>
      <c r="E7" s="63"/>
    </row>
    <row r="8" spans="1:5" x14ac:dyDescent="0.25">
      <c r="A8" s="57" t="s">
        <v>44</v>
      </c>
      <c r="B8" s="57"/>
      <c r="C8" s="57"/>
      <c r="D8" s="57"/>
      <c r="E8" s="57"/>
    </row>
    <row r="9" spans="1:5" ht="25.5" customHeight="1" x14ac:dyDescent="0.25">
      <c r="A9" s="64" t="s">
        <v>14</v>
      </c>
      <c r="B9" s="65"/>
      <c r="C9" s="65"/>
      <c r="D9" s="65"/>
      <c r="E9" s="65"/>
    </row>
    <row r="10" spans="1:5" ht="31.5" customHeight="1" x14ac:dyDescent="0.25">
      <c r="A10" s="57" t="s">
        <v>45</v>
      </c>
      <c r="B10" s="57"/>
      <c r="C10" s="57"/>
      <c r="D10" s="57"/>
      <c r="E10" s="57"/>
    </row>
    <row r="11" spans="1:5" x14ac:dyDescent="0.25">
      <c r="A11" s="63" t="s">
        <v>15</v>
      </c>
      <c r="B11" s="66"/>
      <c r="C11" s="66"/>
      <c r="D11" s="66"/>
      <c r="E11" s="66"/>
    </row>
    <row r="12" spans="1:5" x14ac:dyDescent="0.25">
      <c r="A12" s="57" t="s">
        <v>22</v>
      </c>
      <c r="B12" s="57"/>
      <c r="C12" s="57"/>
      <c r="D12" s="57"/>
      <c r="E12" s="57"/>
    </row>
    <row r="13" spans="1:5" ht="11.25" customHeight="1" x14ac:dyDescent="0.25">
      <c r="A13" s="63" t="s">
        <v>2</v>
      </c>
      <c r="B13" s="66"/>
      <c r="C13" s="66"/>
      <c r="D13" s="66"/>
      <c r="E13" s="66"/>
    </row>
    <row r="14" spans="1:5" x14ac:dyDescent="0.25">
      <c r="A14" s="57" t="s">
        <v>52</v>
      </c>
      <c r="B14" s="57"/>
      <c r="C14" s="57"/>
      <c r="D14" s="57"/>
      <c r="E14" s="57"/>
    </row>
    <row r="15" spans="1:5" ht="10.5" customHeight="1" x14ac:dyDescent="0.25">
      <c r="A15" s="63" t="s">
        <v>16</v>
      </c>
      <c r="B15" s="66"/>
      <c r="C15" s="66"/>
      <c r="D15" s="66"/>
      <c r="E15" s="66"/>
    </row>
    <row r="16" spans="1:5" ht="30.75" customHeight="1" x14ac:dyDescent="0.25">
      <c r="A16" s="57" t="s">
        <v>17</v>
      </c>
      <c r="B16" s="57"/>
      <c r="C16" s="57"/>
      <c r="D16" s="57"/>
      <c r="E16" s="57"/>
    </row>
    <row r="17" spans="1:7" ht="27" customHeight="1" x14ac:dyDescent="0.25">
      <c r="A17" s="57" t="s">
        <v>37</v>
      </c>
      <c r="B17" s="57"/>
      <c r="C17" s="57"/>
      <c r="D17" s="57"/>
      <c r="E17" s="57"/>
    </row>
    <row r="18" spans="1:7" ht="33.75" customHeight="1" x14ac:dyDescent="0.25">
      <c r="A18" s="68" t="s">
        <v>25</v>
      </c>
      <c r="B18" s="68"/>
      <c r="C18" s="68"/>
      <c r="D18" s="68"/>
      <c r="E18" s="68"/>
    </row>
    <row r="19" spans="1:7" x14ac:dyDescent="0.25">
      <c r="A19" s="68"/>
      <c r="B19" s="68"/>
      <c r="C19" s="68"/>
      <c r="D19" s="68"/>
      <c r="E19" s="68"/>
      <c r="F19" s="2">
        <f>158.6+2323.7</f>
        <v>2482.2999999999997</v>
      </c>
      <c r="G19" s="2">
        <v>3</v>
      </c>
    </row>
    <row r="20" spans="1:7" ht="135" x14ac:dyDescent="0.25">
      <c r="A20" s="3" t="s">
        <v>7</v>
      </c>
      <c r="B20" s="20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9" t="s">
        <v>40</v>
      </c>
      <c r="B21" s="7" t="s">
        <v>31</v>
      </c>
      <c r="C21" s="3" t="s">
        <v>4</v>
      </c>
      <c r="D21" s="20">
        <v>17.77</v>
      </c>
      <c r="E21" s="6">
        <f>D21*F19*G19</f>
        <v>132331.41299999997</v>
      </c>
    </row>
    <row r="22" spans="1:7" x14ac:dyDescent="0.25">
      <c r="A22" s="5" t="s">
        <v>39</v>
      </c>
      <c r="B22" s="7" t="s">
        <v>23</v>
      </c>
      <c r="C22" s="3" t="s">
        <v>4</v>
      </c>
      <c r="D22" s="37">
        <v>6.51</v>
      </c>
      <c r="E22" s="6">
        <f>D22*F19*G19</f>
        <v>48479.318999999989</v>
      </c>
      <c r="G22" s="16"/>
    </row>
    <row r="23" spans="1:7" ht="15.75" x14ac:dyDescent="0.25">
      <c r="A23" s="43" t="s">
        <v>47</v>
      </c>
      <c r="B23" s="7" t="s">
        <v>121</v>
      </c>
      <c r="C23" s="3" t="s">
        <v>28</v>
      </c>
      <c r="D23" s="20"/>
      <c r="E23" s="18">
        <v>12230.88</v>
      </c>
    </row>
    <row r="24" spans="1:7" x14ac:dyDescent="0.25">
      <c r="A24" s="5" t="s">
        <v>48</v>
      </c>
      <c r="B24" s="7" t="s">
        <v>121</v>
      </c>
      <c r="C24" s="3" t="s">
        <v>28</v>
      </c>
      <c r="D24" s="20"/>
      <c r="E24" s="6">
        <v>4426.8</v>
      </c>
    </row>
    <row r="25" spans="1:7" x14ac:dyDescent="0.25">
      <c r="A25" s="5" t="s">
        <v>49</v>
      </c>
      <c r="B25" s="7" t="s">
        <v>121</v>
      </c>
      <c r="C25" s="3" t="s">
        <v>28</v>
      </c>
      <c r="D25" s="20"/>
      <c r="E25" s="6">
        <v>2715.72</v>
      </c>
    </row>
    <row r="26" spans="1:7" x14ac:dyDescent="0.25">
      <c r="A26" s="5" t="s">
        <v>50</v>
      </c>
      <c r="B26" s="7" t="s">
        <v>121</v>
      </c>
      <c r="C26" s="3" t="s">
        <v>28</v>
      </c>
      <c r="D26" s="20"/>
      <c r="E26" s="6">
        <v>0</v>
      </c>
    </row>
    <row r="27" spans="1:7" x14ac:dyDescent="0.25">
      <c r="A27" s="5" t="s">
        <v>26</v>
      </c>
      <c r="B27" s="7" t="s">
        <v>121</v>
      </c>
      <c r="C27" s="3" t="s">
        <v>28</v>
      </c>
      <c r="D27" s="20"/>
      <c r="E27" s="6">
        <f>2575.79+1688.75</f>
        <v>4264.54</v>
      </c>
    </row>
    <row r="28" spans="1:7" ht="30" x14ac:dyDescent="0.25">
      <c r="A28" s="5" t="s">
        <v>122</v>
      </c>
      <c r="B28" s="7" t="s">
        <v>125</v>
      </c>
      <c r="C28" s="3" t="s">
        <v>28</v>
      </c>
      <c r="D28" s="55"/>
      <c r="E28" s="56">
        <v>12459.5</v>
      </c>
    </row>
    <row r="29" spans="1:7" ht="17.25" customHeight="1" x14ac:dyDescent="0.25">
      <c r="A29" s="5" t="s">
        <v>123</v>
      </c>
      <c r="B29" s="7" t="s">
        <v>125</v>
      </c>
      <c r="C29" s="3" t="s">
        <v>51</v>
      </c>
      <c r="D29" s="55">
        <v>4</v>
      </c>
      <c r="E29" s="56">
        <f>D29*286.24</f>
        <v>1144.96</v>
      </c>
    </row>
    <row r="30" spans="1:7" x14ac:dyDescent="0.25">
      <c r="A30" s="5" t="s">
        <v>124</v>
      </c>
      <c r="B30" s="7" t="s">
        <v>126</v>
      </c>
      <c r="C30" s="3" t="s">
        <v>51</v>
      </c>
      <c r="D30" s="55">
        <v>16</v>
      </c>
      <c r="E30" s="56">
        <f t="shared" ref="E30:E31" si="0">D30*286.24</f>
        <v>4579.84</v>
      </c>
    </row>
    <row r="31" spans="1:7" s="36" customFormat="1" ht="17.25" customHeight="1" x14ac:dyDescent="0.25">
      <c r="A31" s="44" t="s">
        <v>123</v>
      </c>
      <c r="B31" s="45" t="s">
        <v>127</v>
      </c>
      <c r="C31" s="46" t="s">
        <v>51</v>
      </c>
      <c r="D31" s="38">
        <v>8</v>
      </c>
      <c r="E31" s="56">
        <f t="shared" si="0"/>
        <v>2289.92</v>
      </c>
    </row>
    <row r="32" spans="1:7" x14ac:dyDescent="0.25">
      <c r="A32" s="21"/>
      <c r="B32" s="7"/>
      <c r="C32" s="23"/>
      <c r="D32" s="26"/>
      <c r="E32" s="6"/>
    </row>
    <row r="33" spans="1:5" s="12" customFormat="1" ht="14.25" x14ac:dyDescent="0.2">
      <c r="A33" s="8" t="s">
        <v>29</v>
      </c>
      <c r="B33" s="9"/>
      <c r="C33" s="10"/>
      <c r="D33" s="10">
        <f>SUM(D29:D32)</f>
        <v>28</v>
      </c>
      <c r="E33" s="11">
        <f>SUM(E21:E32)</f>
        <v>224922.89199999996</v>
      </c>
    </row>
    <row r="35" spans="1:5" ht="30.75" customHeight="1" x14ac:dyDescent="0.25">
      <c r="A35" s="69" t="s">
        <v>128</v>
      </c>
      <c r="B35" s="69"/>
      <c r="C35" s="69"/>
      <c r="D35" s="69"/>
      <c r="E35" s="69"/>
    </row>
    <row r="36" spans="1:5" ht="30.75" customHeight="1" x14ac:dyDescent="0.25">
      <c r="A36" s="57" t="s">
        <v>21</v>
      </c>
      <c r="B36" s="57"/>
      <c r="C36" s="57"/>
      <c r="D36" s="57"/>
      <c r="E36" s="57"/>
    </row>
    <row r="37" spans="1:5" x14ac:dyDescent="0.25">
      <c r="A37" s="57" t="s">
        <v>20</v>
      </c>
      <c r="B37" s="57"/>
      <c r="C37" s="57"/>
      <c r="D37" s="57"/>
      <c r="E37" s="57"/>
    </row>
    <row r="38" spans="1:5" ht="30.75" customHeight="1" x14ac:dyDescent="0.25">
      <c r="A38" s="57" t="s">
        <v>30</v>
      </c>
      <c r="B38" s="57"/>
      <c r="C38" s="57"/>
      <c r="D38" s="57"/>
      <c r="E38" s="57"/>
    </row>
    <row r="39" spans="1:5" ht="30.75" customHeight="1" x14ac:dyDescent="0.25">
      <c r="A39" s="52"/>
      <c r="B39" s="52"/>
      <c r="C39" s="52"/>
      <c r="D39" s="52"/>
      <c r="E39" s="52"/>
    </row>
    <row r="40" spans="1:5" x14ac:dyDescent="0.25">
      <c r="A40" s="67" t="s">
        <v>5</v>
      </c>
      <c r="B40" s="67"/>
      <c r="C40" s="67"/>
      <c r="D40" s="67"/>
      <c r="E40" s="67"/>
    </row>
    <row r="41" spans="1:5" x14ac:dyDescent="0.25">
      <c r="A41" s="57" t="s">
        <v>18</v>
      </c>
      <c r="B41" s="57"/>
      <c r="C41" s="57"/>
      <c r="D41" s="57"/>
      <c r="E41" s="57"/>
    </row>
    <row r="42" spans="1:5" x14ac:dyDescent="0.25">
      <c r="A42" s="70" t="s">
        <v>54</v>
      </c>
      <c r="B42" s="70"/>
      <c r="C42" s="70"/>
      <c r="D42" s="70"/>
      <c r="E42" s="70"/>
    </row>
    <row r="43" spans="1:5" x14ac:dyDescent="0.25">
      <c r="B43" s="71" t="s">
        <v>19</v>
      </c>
      <c r="C43" s="71"/>
      <c r="D43" s="71"/>
      <c r="E43" s="4" t="s">
        <v>6</v>
      </c>
    </row>
    <row r="44" spans="1:5" x14ac:dyDescent="0.25">
      <c r="A44" s="53"/>
      <c r="B44" s="53"/>
      <c r="C44" s="53"/>
      <c r="D44" s="53"/>
      <c r="E44" s="53"/>
    </row>
    <row r="45" spans="1:5" x14ac:dyDescent="0.25">
      <c r="A45" s="70" t="s">
        <v>46</v>
      </c>
      <c r="B45" s="70"/>
      <c r="C45" s="70"/>
      <c r="D45" s="70"/>
      <c r="E45" s="70"/>
    </row>
    <row r="46" spans="1:5" x14ac:dyDescent="0.25">
      <c r="B46" s="71" t="s">
        <v>19</v>
      </c>
      <c r="C46" s="71"/>
      <c r="D46" s="71"/>
      <c r="E46" s="4" t="s">
        <v>6</v>
      </c>
    </row>
    <row r="47" spans="1:5" x14ac:dyDescent="0.25">
      <c r="A47" s="51" t="s">
        <v>79</v>
      </c>
    </row>
    <row r="48" spans="1:5" x14ac:dyDescent="0.25">
      <c r="A48" s="12" t="s">
        <v>32</v>
      </c>
    </row>
    <row r="49" spans="1:7" x14ac:dyDescent="0.25">
      <c r="A49" s="2" t="s">
        <v>38</v>
      </c>
      <c r="B49" s="17">
        <f>'3кв'!B54</f>
        <v>-43420.411999999924</v>
      </c>
    </row>
    <row r="50" spans="1:7" x14ac:dyDescent="0.25">
      <c r="A50" s="2" t="s">
        <v>129</v>
      </c>
      <c r="B50" s="14"/>
    </row>
    <row r="51" spans="1:7" x14ac:dyDescent="0.25">
      <c r="A51" s="2" t="s">
        <v>33</v>
      </c>
      <c r="B51" s="14">
        <v>206941.35</v>
      </c>
    </row>
    <row r="52" spans="1:7" x14ac:dyDescent="0.25">
      <c r="A52" s="2" t="s">
        <v>35</v>
      </c>
      <c r="B52" s="22">
        <v>9081.44</v>
      </c>
      <c r="G52" s="2" t="s">
        <v>59</v>
      </c>
    </row>
    <row r="53" spans="1:7" x14ac:dyDescent="0.25">
      <c r="B53" s="14"/>
    </row>
    <row r="54" spans="1:7" x14ac:dyDescent="0.25">
      <c r="B54" s="14"/>
    </row>
    <row r="55" spans="1:7" ht="30" x14ac:dyDescent="0.25">
      <c r="A55" s="54" t="s">
        <v>36</v>
      </c>
      <c r="B55" s="14">
        <f>E33</f>
        <v>224922.89199999996</v>
      </c>
    </row>
    <row r="56" spans="1:7" x14ac:dyDescent="0.25">
      <c r="A56" s="15" t="s">
        <v>34</v>
      </c>
      <c r="B56" s="17">
        <f>B49+B51+B52+B53+B54-B55</f>
        <v>-52320.513999999879</v>
      </c>
    </row>
  </sheetData>
  <mergeCells count="28">
    <mergeCell ref="A42:E42"/>
    <mergeCell ref="B43:D43"/>
    <mergeCell ref="A45:E45"/>
    <mergeCell ref="B46:D46"/>
    <mergeCell ref="A35:E35"/>
    <mergeCell ref="A36:E36"/>
    <mergeCell ref="A37:E37"/>
    <mergeCell ref="A38:E38"/>
    <mergeCell ref="A40:E40"/>
    <mergeCell ref="A41:E41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22" zoomScaleSheetLayoutView="100" workbookViewId="0">
      <selection activeCell="D36" sqref="D36"/>
    </sheetView>
  </sheetViews>
  <sheetFormatPr defaultRowHeight="15.75" x14ac:dyDescent="0.25"/>
  <cols>
    <col min="1" max="1" width="9.7109375" style="1" customWidth="1"/>
    <col min="2" max="2" width="70.85546875" style="1" customWidth="1"/>
    <col min="3" max="3" width="16.5703125" style="1" customWidth="1"/>
    <col min="4" max="4" width="15.71093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72" t="s">
        <v>85</v>
      </c>
      <c r="B1" s="72"/>
      <c r="C1" s="72"/>
      <c r="D1" s="73"/>
    </row>
    <row r="2" spans="1:5" x14ac:dyDescent="0.25">
      <c r="A2" s="74" t="s">
        <v>86</v>
      </c>
      <c r="B2" s="74"/>
      <c r="C2" s="74"/>
      <c r="D2" s="13"/>
    </row>
    <row r="3" spans="1:5" x14ac:dyDescent="0.25">
      <c r="A3" s="74" t="s">
        <v>87</v>
      </c>
      <c r="B3" s="74"/>
      <c r="C3" s="74"/>
      <c r="D3" s="13"/>
    </row>
    <row r="4" spans="1:5" x14ac:dyDescent="0.25">
      <c r="A4" s="72" t="s">
        <v>118</v>
      </c>
      <c r="B4" s="72"/>
      <c r="C4" s="72"/>
      <c r="D4" s="73"/>
    </row>
    <row r="5" spans="1:5" x14ac:dyDescent="0.25">
      <c r="A5" s="75"/>
      <c r="B5" s="75"/>
      <c r="C5" s="75"/>
    </row>
    <row r="6" spans="1:5" x14ac:dyDescent="0.25">
      <c r="A6" s="13"/>
      <c r="B6" s="76" t="s">
        <v>88</v>
      </c>
      <c r="C6" s="77">
        <f>'1кв'!B50</f>
        <v>-13111.86</v>
      </c>
      <c r="D6" s="78"/>
    </row>
    <row r="7" spans="1:5" x14ac:dyDescent="0.25">
      <c r="A7" s="79" t="s">
        <v>89</v>
      </c>
      <c r="B7" s="76" t="s">
        <v>130</v>
      </c>
      <c r="C7" s="77"/>
      <c r="D7" s="78"/>
    </row>
    <row r="8" spans="1:5" x14ac:dyDescent="0.25">
      <c r="A8" s="13"/>
      <c r="B8" s="80" t="s">
        <v>90</v>
      </c>
      <c r="C8" s="77"/>
      <c r="D8" s="78"/>
    </row>
    <row r="9" spans="1:5" x14ac:dyDescent="0.25">
      <c r="A9" s="13"/>
      <c r="B9" s="81" t="s">
        <v>91</v>
      </c>
      <c r="C9" s="77"/>
      <c r="D9" s="78"/>
    </row>
    <row r="10" spans="1:5" x14ac:dyDescent="0.25">
      <c r="A10" s="13"/>
      <c r="B10" s="81" t="s">
        <v>92</v>
      </c>
      <c r="C10" s="77"/>
      <c r="D10" s="78"/>
    </row>
    <row r="11" spans="1:5" x14ac:dyDescent="0.25">
      <c r="A11" s="13"/>
      <c r="B11" s="81" t="s">
        <v>93</v>
      </c>
      <c r="C11" s="77"/>
      <c r="D11" s="78"/>
    </row>
    <row r="12" spans="1:5" x14ac:dyDescent="0.25">
      <c r="A12" s="13"/>
      <c r="B12" s="81" t="s">
        <v>94</v>
      </c>
      <c r="C12" s="77"/>
      <c r="D12" s="82"/>
    </row>
    <row r="13" spans="1:5" x14ac:dyDescent="0.25">
      <c r="B13" s="83" t="s">
        <v>95</v>
      </c>
      <c r="C13" s="84">
        <f>'1кв'!B52+'2кв'!B49+'3кв'!B49+'4кв'!B51</f>
        <v>797532.98</v>
      </c>
      <c r="D13" s="82"/>
      <c r="E13" s="85"/>
    </row>
    <row r="14" spans="1:5" x14ac:dyDescent="0.25">
      <c r="B14" s="83" t="s">
        <v>96</v>
      </c>
      <c r="C14" s="84">
        <f>'1кв'!B53+'2кв'!B50+'3кв'!B50+'4кв'!B52</f>
        <v>47730.680000000008</v>
      </c>
      <c r="D14" s="82"/>
      <c r="E14" s="85"/>
    </row>
    <row r="15" spans="1:5" x14ac:dyDescent="0.25">
      <c r="B15" s="81" t="s">
        <v>97</v>
      </c>
      <c r="C15" s="84">
        <f>'1кв'!B54+'2кв'!B51+'3кв'!B51</f>
        <v>2800</v>
      </c>
      <c r="D15" s="82"/>
    </row>
    <row r="16" spans="1:5" x14ac:dyDescent="0.25">
      <c r="B16" s="81" t="s">
        <v>98</v>
      </c>
      <c r="C16" s="84">
        <f>'1кв'!B55+'2кв'!B52+'3кв'!B52</f>
        <v>2640</v>
      </c>
      <c r="D16" s="82"/>
    </row>
    <row r="17" spans="1:7" ht="31.5" x14ac:dyDescent="0.25">
      <c r="B17" s="81" t="s">
        <v>99</v>
      </c>
      <c r="C17" s="84">
        <f>'1кв'!B56+'2кв'!B53</f>
        <v>1200</v>
      </c>
      <c r="D17" s="82"/>
    </row>
    <row r="18" spans="1:7" x14ac:dyDescent="0.25">
      <c r="A18" s="86"/>
      <c r="B18" s="83" t="s">
        <v>100</v>
      </c>
      <c r="C18" s="87">
        <f>SUM(C13:C17)</f>
        <v>851903.66</v>
      </c>
      <c r="D18" s="78"/>
    </row>
    <row r="19" spans="1:7" x14ac:dyDescent="0.25">
      <c r="B19" s="88"/>
      <c r="C19" s="88"/>
      <c r="D19" s="89"/>
    </row>
    <row r="20" spans="1:7" ht="17.25" customHeight="1" x14ac:dyDescent="0.25">
      <c r="A20" s="90" t="s">
        <v>101</v>
      </c>
      <c r="B20" s="19" t="s">
        <v>102</v>
      </c>
      <c r="C20" s="84">
        <f>'1кв'!E21+'2кв'!E21+'3кв'!E21+'4кв'!E21</f>
        <v>505793.44799999986</v>
      </c>
      <c r="D20" s="89"/>
    </row>
    <row r="21" spans="1:7" ht="15" customHeight="1" x14ac:dyDescent="0.25">
      <c r="A21" s="90"/>
      <c r="B21" s="91" t="s">
        <v>39</v>
      </c>
      <c r="C21" s="84">
        <f>'1кв'!E22+'2кв'!E22+'3кв'!E22+'4кв'!E22</f>
        <v>187215.06599999996</v>
      </c>
      <c r="D21" s="89"/>
    </row>
    <row r="22" spans="1:7" x14ac:dyDescent="0.25">
      <c r="A22" s="90"/>
      <c r="B22" s="81" t="s">
        <v>47</v>
      </c>
      <c r="C22" s="84">
        <f>'1кв'!E23+'2кв'!E23+'3кв'!E23+'4кв'!E23</f>
        <v>43066.109999999993</v>
      </c>
      <c r="D22" s="89"/>
    </row>
    <row r="23" spans="1:7" x14ac:dyDescent="0.25">
      <c r="A23" s="90"/>
      <c r="B23" s="81" t="s">
        <v>48</v>
      </c>
      <c r="C23" s="84">
        <f>'1кв'!E24+'2кв'!E24+'3кв'!E24+'4кв'!E24</f>
        <v>16665.98</v>
      </c>
      <c r="D23" s="89"/>
    </row>
    <row r="24" spans="1:7" x14ac:dyDescent="0.25">
      <c r="A24" s="90"/>
      <c r="B24" s="81" t="s">
        <v>49</v>
      </c>
      <c r="C24" s="84">
        <f>'1кв'!E25+'2кв'!E25+'3кв'!E25+'4кв'!E25</f>
        <v>8784.75</v>
      </c>
      <c r="D24" s="89"/>
    </row>
    <row r="25" spans="1:7" x14ac:dyDescent="0.25">
      <c r="A25" s="90"/>
      <c r="B25" s="81" t="s">
        <v>50</v>
      </c>
      <c r="C25" s="84">
        <f>'1кв'!E26+'2кв'!E26+'3кв'!E26+'4кв'!E26</f>
        <v>0</v>
      </c>
      <c r="D25" s="89"/>
    </row>
    <row r="26" spans="1:7" x14ac:dyDescent="0.25">
      <c r="B26" s="92" t="s">
        <v>26</v>
      </c>
      <c r="C26" s="84">
        <f>'1кв'!E27+'2кв'!E27+'3кв'!E27+'4кв'!E27</f>
        <v>18375.59</v>
      </c>
      <c r="D26" s="89"/>
      <c r="E26" s="85"/>
    </row>
    <row r="27" spans="1:7" x14ac:dyDescent="0.25">
      <c r="A27" s="90"/>
      <c r="B27" s="93" t="s">
        <v>131</v>
      </c>
      <c r="C27" s="94">
        <f>'1кв'!E29+'1кв'!E30+'1кв'!E31+'1кв'!E32+'2кв'!E29+'4кв'!E29+'4кв'!E30+'4кв'!E31</f>
        <v>21018.22</v>
      </c>
      <c r="D27" s="89"/>
    </row>
    <row r="28" spans="1:7" x14ac:dyDescent="0.25">
      <c r="A28" s="90"/>
      <c r="B28" s="80" t="s">
        <v>103</v>
      </c>
      <c r="C28" s="94">
        <f>SUM(C30:C35)</f>
        <v>90193.15</v>
      </c>
      <c r="D28" s="89"/>
    </row>
    <row r="29" spans="1:7" x14ac:dyDescent="0.25">
      <c r="A29" s="90"/>
      <c r="B29" s="80" t="s">
        <v>90</v>
      </c>
      <c r="C29" s="94"/>
      <c r="D29" s="89"/>
      <c r="G29" s="85"/>
    </row>
    <row r="30" spans="1:7" ht="31.5" x14ac:dyDescent="0.25">
      <c r="A30" s="90"/>
      <c r="B30" s="95" t="s">
        <v>104</v>
      </c>
      <c r="C30" s="96">
        <f>'1кв'!E28</f>
        <v>482</v>
      </c>
      <c r="D30" s="89"/>
    </row>
    <row r="31" spans="1:7" x14ac:dyDescent="0.25">
      <c r="A31" s="90"/>
      <c r="B31" s="95" t="s">
        <v>106</v>
      </c>
      <c r="C31" s="96">
        <f>'2кв'!E28</f>
        <v>12900</v>
      </c>
      <c r="D31" s="89"/>
    </row>
    <row r="32" spans="1:7" x14ac:dyDescent="0.25">
      <c r="A32" s="90"/>
      <c r="B32" s="95" t="s">
        <v>105</v>
      </c>
      <c r="C32" s="96">
        <f>'3кв'!E28</f>
        <v>1020</v>
      </c>
      <c r="D32" s="89"/>
    </row>
    <row r="33" spans="1:5" x14ac:dyDescent="0.25">
      <c r="A33" s="90"/>
      <c r="B33" s="95" t="s">
        <v>132</v>
      </c>
      <c r="C33" s="96">
        <f>'4кв'!E28</f>
        <v>12459.5</v>
      </c>
      <c r="D33" s="89"/>
    </row>
    <row r="34" spans="1:5" x14ac:dyDescent="0.25">
      <c r="A34" s="90"/>
      <c r="B34" s="95" t="s">
        <v>133</v>
      </c>
      <c r="C34" s="96">
        <f>'3кв'!E29</f>
        <v>63331.65</v>
      </c>
      <c r="D34" s="89"/>
    </row>
    <row r="35" spans="1:5" x14ac:dyDescent="0.25">
      <c r="A35" s="90"/>
      <c r="B35" s="95"/>
      <c r="C35" s="96"/>
      <c r="D35" s="89"/>
    </row>
    <row r="36" spans="1:5" x14ac:dyDescent="0.25">
      <c r="B36" s="97" t="s">
        <v>107</v>
      </c>
      <c r="C36" s="98">
        <f>SUM(C20:C28)</f>
        <v>891112.31399999978</v>
      </c>
      <c r="D36" s="89"/>
      <c r="E36" s="85"/>
    </row>
    <row r="37" spans="1:5" x14ac:dyDescent="0.25">
      <c r="B37" s="97" t="s">
        <v>108</v>
      </c>
      <c r="C37" s="99">
        <f>C6+C18-C36</f>
        <v>-52320.513999999734</v>
      </c>
      <c r="D37" s="89"/>
    </row>
    <row r="38" spans="1:5" x14ac:dyDescent="0.25">
      <c r="B38" s="79"/>
      <c r="C38" s="79"/>
      <c r="D38" s="89"/>
    </row>
    <row r="39" spans="1:5" x14ac:dyDescent="0.25">
      <c r="B39" s="100" t="s">
        <v>109</v>
      </c>
      <c r="C39" s="100"/>
      <c r="D39" s="89"/>
    </row>
    <row r="40" spans="1:5" x14ac:dyDescent="0.25">
      <c r="B40" s="100" t="s">
        <v>110</v>
      </c>
      <c r="C40" s="101">
        <v>125886.48</v>
      </c>
      <c r="D40" s="89"/>
    </row>
    <row r="41" spans="1:5" x14ac:dyDescent="0.25">
      <c r="B41" s="102" t="s">
        <v>111</v>
      </c>
      <c r="C41" s="103">
        <v>159618.14000000001</v>
      </c>
      <c r="D41" s="89"/>
    </row>
    <row r="42" spans="1:5" x14ac:dyDescent="0.25">
      <c r="B42" s="100" t="s">
        <v>112</v>
      </c>
      <c r="C42" s="104">
        <f>C41-C40</f>
        <v>33731.660000000018</v>
      </c>
      <c r="D42" s="89"/>
    </row>
    <row r="43" spans="1:5" x14ac:dyDescent="0.25">
      <c r="B43" s="79"/>
      <c r="C43" s="79"/>
      <c r="D43" s="89"/>
    </row>
    <row r="44" spans="1:5" x14ac:dyDescent="0.25">
      <c r="A44" s="1" t="s">
        <v>113</v>
      </c>
      <c r="B44" s="79" t="s">
        <v>114</v>
      </c>
      <c r="C44" s="79"/>
      <c r="D44" s="89"/>
    </row>
    <row r="45" spans="1:5" x14ac:dyDescent="0.25">
      <c r="B45" s="79" t="s">
        <v>115</v>
      </c>
      <c r="C45" s="79"/>
      <c r="D45" s="89"/>
    </row>
    <row r="46" spans="1:5" x14ac:dyDescent="0.25">
      <c r="B46" s="79" t="s">
        <v>116</v>
      </c>
      <c r="C46" s="79"/>
      <c r="D46" s="89"/>
    </row>
    <row r="47" spans="1:5" s="2" customFormat="1" ht="15" x14ac:dyDescent="0.25">
      <c r="B47" s="105"/>
      <c r="C47" s="105"/>
      <c r="D47" s="106"/>
    </row>
    <row r="48" spans="1:5" s="2" customFormat="1" ht="15" x14ac:dyDescent="0.25">
      <c r="B48" s="105" t="s">
        <v>117</v>
      </c>
      <c r="C48" s="105"/>
      <c r="D48" s="106"/>
    </row>
    <row r="49" spans="2:4" x14ac:dyDescent="0.25">
      <c r="B49" s="79"/>
      <c r="C49" s="79"/>
      <c r="D49" s="89"/>
    </row>
    <row r="50" spans="2:4" x14ac:dyDescent="0.25">
      <c r="B50" s="79"/>
      <c r="C50" s="79"/>
      <c r="D50" s="89"/>
    </row>
  </sheetData>
  <mergeCells count="6">
    <mergeCell ref="A1:C1"/>
    <mergeCell ref="A2:C2"/>
    <mergeCell ref="A3:C3"/>
    <mergeCell ref="A4:C4"/>
    <mergeCell ref="A5:C5"/>
    <mergeCell ref="B19:C1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2025-03-05T12:47:50Z</dcterms:modified>
</cp:coreProperties>
</file>